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embeddings/oleObject3.bin" ContentType="application/vnd.openxmlformats-officedocument.oleObject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embeddings/oleObject4.bin" ContentType="application/vnd.openxmlformats-officedocument.oleObject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embeddings/oleObject5.bin" ContentType="application/vnd.openxmlformats-officedocument.oleObject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8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eyeshu\OneDrive - everis\1 PROYECTOS\EXT-026137-00004 - PMRH MAULE\INFORMES\ETAPA FINAL\ETAPA 4\V2\ANEXOS\"/>
    </mc:Choice>
  </mc:AlternateContent>
  <bookViews>
    <workbookView xWindow="0" yWindow="0" windowWidth="20490" windowHeight="9045" activeTab="5"/>
  </bookViews>
  <sheets>
    <sheet name="RANGOS" sheetId="3" r:id="rId1"/>
    <sheet name="TEC" sheetId="4" r:id="rId2"/>
    <sheet name="ECO" sheetId="5" r:id="rId3"/>
    <sheet name="AMB" sheetId="7" r:id="rId4"/>
    <sheet name="FACTIBILIDAD" sheetId="1" r:id="rId5"/>
    <sheet name="PRIORIZACION" sheetId="11" r:id="rId6"/>
  </sheets>
  <definedNames>
    <definedName name="_xlnm._FilterDatabase" localSheetId="2" hidden="1">ECO!$B$7:$J$142</definedName>
    <definedName name="_xlnm._FilterDatabase" localSheetId="4" hidden="1">FACTIBILIDAD!$A$7:$I$146</definedName>
    <definedName name="_xlnm._FilterDatabase" localSheetId="5" hidden="1">PRIORIZACION!$A$8:$L$145</definedName>
    <definedName name="_xlnm._FilterDatabase" localSheetId="1" hidden="1">TEC!$A$7:$U$146</definedName>
    <definedName name="_xlnm.Print_Area" localSheetId="0">RANGOS!$A$1:$G$17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1" l="1"/>
  <c r="R36" i="11"/>
  <c r="Q36" i="11"/>
  <c r="Q37" i="11" s="1"/>
  <c r="P36" i="11"/>
  <c r="P37" i="11" s="1"/>
  <c r="O36" i="11"/>
  <c r="O37" i="11" s="1"/>
  <c r="Q38" i="1"/>
  <c r="Y38" i="1"/>
  <c r="X38" i="1"/>
  <c r="W38" i="1"/>
  <c r="V38" i="1"/>
  <c r="U38" i="1"/>
  <c r="T38" i="1"/>
  <c r="S38" i="1"/>
  <c r="R38" i="1"/>
  <c r="P38" i="1"/>
  <c r="O38" i="1"/>
  <c r="N38" i="1"/>
  <c r="M38" i="1"/>
  <c r="L38" i="1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H9" i="1"/>
  <c r="G9" i="1"/>
  <c r="A11" i="4" l="1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0" i="4"/>
  <c r="T40" i="4"/>
  <c r="F39" i="1" s="1"/>
  <c r="U40" i="4"/>
  <c r="T41" i="4"/>
  <c r="F40" i="1" s="1"/>
  <c r="U41" i="4"/>
  <c r="A86" i="1" l="1"/>
  <c r="Z46" i="5" l="1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K47" i="11"/>
  <c r="K63" i="11"/>
  <c r="K65" i="11"/>
  <c r="K71" i="11"/>
  <c r="K75" i="11"/>
  <c r="K89" i="11"/>
  <c r="K93" i="11"/>
  <c r="K99" i="11"/>
  <c r="K100" i="11"/>
  <c r="K101" i="11"/>
  <c r="K112" i="11"/>
  <c r="K42" i="11"/>
  <c r="K46" i="11"/>
  <c r="K48" i="11"/>
  <c r="K62" i="11"/>
  <c r="K64" i="11"/>
  <c r="K66" i="11"/>
  <c r="K72" i="11"/>
  <c r="K82" i="11"/>
  <c r="K84" i="11"/>
  <c r="K90" i="11"/>
  <c r="K92" i="11"/>
  <c r="K94" i="11"/>
  <c r="K102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R37" i="11" s="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4" i="1"/>
  <c r="A43" i="1"/>
  <c r="A42" i="1"/>
  <c r="A40" i="1"/>
  <c r="A39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3" i="5"/>
  <c r="H6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7" i="5"/>
  <c r="H38" i="5"/>
  <c r="H39" i="5"/>
  <c r="H40" i="5"/>
  <c r="H41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8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O38" i="11" l="1"/>
  <c r="O39" i="11" s="1"/>
  <c r="O40" i="11" s="1"/>
  <c r="R38" i="11"/>
  <c r="R39" i="11" s="1"/>
  <c r="R40" i="11" s="1"/>
  <c r="R42" i="11" s="1"/>
  <c r="P38" i="11"/>
  <c r="Q38" i="11"/>
  <c r="Q39" i="11" s="1"/>
  <c r="Q40" i="11" s="1"/>
  <c r="Q42" i="11" s="1"/>
  <c r="I16" i="5"/>
  <c r="I90" i="5"/>
  <c r="J90" i="5" s="1"/>
  <c r="I74" i="5"/>
  <c r="J74" i="5" s="1"/>
  <c r="J37" i="5"/>
  <c r="J33" i="5"/>
  <c r="J21" i="5"/>
  <c r="J36" i="5"/>
  <c r="J28" i="5"/>
  <c r="J24" i="5"/>
  <c r="J20" i="5"/>
  <c r="J25" i="5"/>
  <c r="J16" i="5"/>
  <c r="J35" i="5"/>
  <c r="J27" i="5"/>
  <c r="J23" i="5"/>
  <c r="J19" i="5"/>
  <c r="J38" i="5"/>
  <c r="I39" i="1" s="1"/>
  <c r="J34" i="5"/>
  <c r="J30" i="5"/>
  <c r="J26" i="5"/>
  <c r="J22" i="5"/>
  <c r="J18" i="5"/>
  <c r="J41" i="5"/>
  <c r="J29" i="5"/>
  <c r="I137" i="5"/>
  <c r="J137" i="5" s="1"/>
  <c r="I127" i="5"/>
  <c r="J127" i="5" s="1"/>
  <c r="I116" i="5"/>
  <c r="J116" i="5" s="1"/>
  <c r="I106" i="5"/>
  <c r="J106" i="5" s="1"/>
  <c r="I96" i="5"/>
  <c r="J96" i="5" s="1"/>
  <c r="I85" i="5"/>
  <c r="J85" i="5" s="1"/>
  <c r="I65" i="5"/>
  <c r="J65" i="5" s="1"/>
  <c r="I54" i="5"/>
  <c r="J54" i="5" s="1"/>
  <c r="J40" i="5"/>
  <c r="J32" i="5"/>
  <c r="I15" i="5"/>
  <c r="J15" i="5" s="1"/>
  <c r="I133" i="5"/>
  <c r="J133" i="5" s="1"/>
  <c r="I123" i="5"/>
  <c r="J123" i="5" s="1"/>
  <c r="I112" i="5"/>
  <c r="J112" i="5" s="1"/>
  <c r="I102" i="5"/>
  <c r="J102" i="5" s="1"/>
  <c r="I92" i="5"/>
  <c r="J92" i="5" s="1"/>
  <c r="I81" i="5"/>
  <c r="J81" i="5" s="1"/>
  <c r="I71" i="5"/>
  <c r="J71" i="5" s="1"/>
  <c r="I61" i="5"/>
  <c r="J61" i="5" s="1"/>
  <c r="I50" i="5"/>
  <c r="J39" i="5"/>
  <c r="I40" i="1" s="1"/>
  <c r="J31" i="5"/>
  <c r="I11" i="5"/>
  <c r="J11" i="5" s="1"/>
  <c r="I132" i="5"/>
  <c r="J132" i="5" s="1"/>
  <c r="I121" i="5"/>
  <c r="I111" i="5"/>
  <c r="J111" i="5" s="1"/>
  <c r="I101" i="5"/>
  <c r="J101" i="5" s="1"/>
  <c r="I80" i="5"/>
  <c r="J80" i="5" s="1"/>
  <c r="I70" i="5"/>
  <c r="J70" i="5" s="1"/>
  <c r="I59" i="5"/>
  <c r="J59" i="5" s="1"/>
  <c r="I49" i="5"/>
  <c r="J49" i="5" s="1"/>
  <c r="I10" i="5"/>
  <c r="I139" i="5"/>
  <c r="J139" i="5" s="1"/>
  <c r="I128" i="5"/>
  <c r="I117" i="5"/>
  <c r="J117" i="5" s="1"/>
  <c r="I108" i="5"/>
  <c r="J108" i="5" s="1"/>
  <c r="I97" i="5"/>
  <c r="J97" i="5" s="1"/>
  <c r="I86" i="5"/>
  <c r="J86" i="5" s="1"/>
  <c r="I76" i="5"/>
  <c r="J76" i="5" s="1"/>
  <c r="I66" i="5"/>
  <c r="J66" i="5" s="1"/>
  <c r="I55" i="5"/>
  <c r="J55" i="5" s="1"/>
  <c r="I45" i="5"/>
  <c r="J45" i="5" s="1"/>
  <c r="J43" i="5"/>
  <c r="I9" i="5"/>
  <c r="J9" i="5" s="1"/>
  <c r="I13" i="5"/>
  <c r="J13" i="5" s="1"/>
  <c r="I17" i="5"/>
  <c r="J17" i="5" s="1"/>
  <c r="I44" i="5"/>
  <c r="J44" i="5" s="1"/>
  <c r="I52" i="5"/>
  <c r="J52" i="5" s="1"/>
  <c r="I56" i="5"/>
  <c r="J56" i="5" s="1"/>
  <c r="I60" i="5"/>
  <c r="J60" i="5" s="1"/>
  <c r="I64" i="5"/>
  <c r="J64" i="5" s="1"/>
  <c r="I68" i="5"/>
  <c r="J68" i="5" s="1"/>
  <c r="I72" i="5"/>
  <c r="J72" i="5" s="1"/>
  <c r="I75" i="5"/>
  <c r="J75" i="5" s="1"/>
  <c r="I79" i="5"/>
  <c r="J79" i="5" s="1"/>
  <c r="I83" i="5"/>
  <c r="I87" i="5"/>
  <c r="J87" i="5" s="1"/>
  <c r="I91" i="5"/>
  <c r="J91" i="5" s="1"/>
  <c r="I95" i="5"/>
  <c r="J95" i="5" s="1"/>
  <c r="I99" i="5"/>
  <c r="J99" i="5" s="1"/>
  <c r="I103" i="5"/>
  <c r="J103" i="5" s="1"/>
  <c r="I107" i="5"/>
  <c r="J107" i="5" s="1"/>
  <c r="I110" i="5"/>
  <c r="J110" i="5" s="1"/>
  <c r="I114" i="5"/>
  <c r="J114" i="5" s="1"/>
  <c r="I118" i="5"/>
  <c r="J118" i="5" s="1"/>
  <c r="I122" i="5"/>
  <c r="J122" i="5" s="1"/>
  <c r="I126" i="5"/>
  <c r="J126" i="5" s="1"/>
  <c r="I130" i="5"/>
  <c r="J130" i="5" s="1"/>
  <c r="I134" i="5"/>
  <c r="J134" i="5" s="1"/>
  <c r="I138" i="5"/>
  <c r="J138" i="5" s="1"/>
  <c r="I142" i="5"/>
  <c r="J142" i="5" s="1"/>
  <c r="I141" i="5"/>
  <c r="I136" i="5"/>
  <c r="J136" i="5" s="1"/>
  <c r="I131" i="5"/>
  <c r="I125" i="5"/>
  <c r="J125" i="5" s="1"/>
  <c r="I120" i="5"/>
  <c r="J120" i="5" s="1"/>
  <c r="I115" i="5"/>
  <c r="J115" i="5" s="1"/>
  <c r="I105" i="5"/>
  <c r="J105" i="5" s="1"/>
  <c r="I100" i="5"/>
  <c r="J100" i="5" s="1"/>
  <c r="I94" i="5"/>
  <c r="J94" i="5" s="1"/>
  <c r="I89" i="5"/>
  <c r="J89" i="5" s="1"/>
  <c r="I84" i="5"/>
  <c r="J84" i="5" s="1"/>
  <c r="I78" i="5"/>
  <c r="J78" i="5" s="1"/>
  <c r="I73" i="5"/>
  <c r="J73" i="5" s="1"/>
  <c r="I69" i="5"/>
  <c r="J69" i="5" s="1"/>
  <c r="I63" i="5"/>
  <c r="J63" i="5" s="1"/>
  <c r="I58" i="5"/>
  <c r="J58" i="5" s="1"/>
  <c r="I53" i="5"/>
  <c r="J53" i="5" s="1"/>
  <c r="I47" i="5"/>
  <c r="J47" i="5" s="1"/>
  <c r="I14" i="5"/>
  <c r="J14" i="5" s="1"/>
  <c r="I8" i="5"/>
  <c r="J8" i="5" s="1"/>
  <c r="I140" i="5"/>
  <c r="J140" i="5" s="1"/>
  <c r="I135" i="5"/>
  <c r="I129" i="5"/>
  <c r="I124" i="5"/>
  <c r="J124" i="5" s="1"/>
  <c r="I119" i="5"/>
  <c r="I113" i="5"/>
  <c r="J113" i="5" s="1"/>
  <c r="I109" i="5"/>
  <c r="J109" i="5" s="1"/>
  <c r="I104" i="5"/>
  <c r="J104" i="5" s="1"/>
  <c r="I98" i="5"/>
  <c r="J98" i="5" s="1"/>
  <c r="I93" i="5"/>
  <c r="J93" i="5" s="1"/>
  <c r="I88" i="5"/>
  <c r="J88" i="5" s="1"/>
  <c r="I82" i="5"/>
  <c r="J82" i="5" s="1"/>
  <c r="I77" i="5"/>
  <c r="J77" i="5" s="1"/>
  <c r="I67" i="5"/>
  <c r="J67" i="5" s="1"/>
  <c r="I62" i="5"/>
  <c r="I57" i="5"/>
  <c r="J57" i="5" s="1"/>
  <c r="I51" i="5"/>
  <c r="J51" i="5" s="1"/>
  <c r="I46" i="5"/>
  <c r="J46" i="5" s="1"/>
  <c r="I12" i="5"/>
  <c r="J12" i="5" s="1"/>
  <c r="P39" i="11" l="1"/>
  <c r="P40" i="11" s="1"/>
  <c r="O42" i="11"/>
  <c r="J129" i="5"/>
  <c r="J131" i="5"/>
  <c r="J141" i="5"/>
  <c r="J50" i="5"/>
  <c r="J119" i="5"/>
  <c r="J62" i="5"/>
  <c r="J83" i="5"/>
  <c r="J128" i="5"/>
  <c r="J135" i="5"/>
  <c r="J121" i="5"/>
  <c r="J10" i="5"/>
  <c r="P42" i="11" l="1"/>
  <c r="F145" i="7"/>
  <c r="A144" i="7" l="1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G146" i="4"/>
  <c r="G156" i="4" s="1"/>
  <c r="H146" i="4"/>
  <c r="H156" i="4" s="1"/>
  <c r="I146" i="4"/>
  <c r="I156" i="4" s="1"/>
  <c r="J146" i="4"/>
  <c r="J156" i="4" s="1"/>
  <c r="K146" i="4"/>
  <c r="K156" i="4" s="1"/>
  <c r="L146" i="4"/>
  <c r="L156" i="4" s="1"/>
  <c r="M146" i="4"/>
  <c r="M156" i="4" s="1"/>
  <c r="N146" i="4"/>
  <c r="N156" i="4" s="1"/>
  <c r="O146" i="4"/>
  <c r="O156" i="4" s="1"/>
  <c r="P146" i="4"/>
  <c r="P156" i="4" s="1"/>
  <c r="Q146" i="4"/>
  <c r="Q156" i="4" s="1"/>
  <c r="R146" i="4"/>
  <c r="R156" i="4" s="1"/>
  <c r="S146" i="4"/>
  <c r="S156" i="4" s="1"/>
  <c r="F146" i="4"/>
  <c r="F156" i="4" s="1"/>
  <c r="S145" i="4"/>
  <c r="S155" i="4" s="1"/>
  <c r="R145" i="4"/>
  <c r="R155" i="4" s="1"/>
  <c r="Q145" i="4"/>
  <c r="Q155" i="4" s="1"/>
  <c r="P145" i="4"/>
  <c r="P155" i="4" s="1"/>
  <c r="O145" i="4"/>
  <c r="O155" i="4" s="1"/>
  <c r="N145" i="4"/>
  <c r="N155" i="4" s="1"/>
  <c r="M145" i="4"/>
  <c r="M155" i="4" s="1"/>
  <c r="L145" i="4"/>
  <c r="L155" i="4" s="1"/>
  <c r="K145" i="4"/>
  <c r="K155" i="4" s="1"/>
  <c r="J145" i="4"/>
  <c r="J155" i="4" s="1"/>
  <c r="I145" i="4"/>
  <c r="I155" i="4" s="1"/>
  <c r="H145" i="4"/>
  <c r="H155" i="4" s="1"/>
  <c r="G145" i="4"/>
  <c r="G155" i="4" s="1"/>
  <c r="F145" i="4"/>
  <c r="F155" i="4" s="1"/>
  <c r="U139" i="4"/>
  <c r="T139" i="4"/>
  <c r="U138" i="4"/>
  <c r="T138" i="4"/>
  <c r="U137" i="4"/>
  <c r="T137" i="4"/>
  <c r="T126" i="4"/>
  <c r="U126" i="4"/>
  <c r="T112" i="4"/>
  <c r="U112" i="4"/>
  <c r="T113" i="4"/>
  <c r="U113" i="4"/>
  <c r="T114" i="4"/>
  <c r="U114" i="4"/>
  <c r="T115" i="4"/>
  <c r="U115" i="4"/>
  <c r="T110" i="4"/>
  <c r="U110" i="4"/>
  <c r="T107" i="4"/>
  <c r="U107" i="4"/>
  <c r="T108" i="4"/>
  <c r="U108" i="4"/>
  <c r="T100" i="4"/>
  <c r="F99" i="1" s="1"/>
  <c r="I99" i="1" s="1"/>
  <c r="U100" i="4"/>
  <c r="T101" i="4"/>
  <c r="F100" i="1" s="1"/>
  <c r="I100" i="1" s="1"/>
  <c r="U101" i="4"/>
  <c r="T102" i="4"/>
  <c r="F101" i="1" s="1"/>
  <c r="I101" i="1" s="1"/>
  <c r="U102" i="4"/>
  <c r="T103" i="4"/>
  <c r="U103" i="4"/>
  <c r="T104" i="4"/>
  <c r="U104" i="4"/>
  <c r="T105" i="4"/>
  <c r="U105" i="4"/>
  <c r="T117" i="4"/>
  <c r="U117" i="4"/>
  <c r="T118" i="4"/>
  <c r="U118" i="4"/>
  <c r="T119" i="4"/>
  <c r="U119" i="4"/>
  <c r="T96" i="4"/>
  <c r="F95" i="1" s="1"/>
  <c r="I95" i="1" s="1"/>
  <c r="U96" i="4"/>
  <c r="T97" i="4"/>
  <c r="U97" i="4"/>
  <c r="T98" i="4"/>
  <c r="F97" i="1" s="1"/>
  <c r="I97" i="1" s="1"/>
  <c r="U98" i="4"/>
  <c r="T93" i="4"/>
  <c r="F92" i="1" s="1"/>
  <c r="I92" i="1" s="1"/>
  <c r="U93" i="4"/>
  <c r="T94" i="4"/>
  <c r="F93" i="1" s="1"/>
  <c r="I93" i="1" s="1"/>
  <c r="U94" i="4"/>
  <c r="T85" i="4"/>
  <c r="F84" i="1" s="1"/>
  <c r="I84" i="1" s="1"/>
  <c r="U85" i="4"/>
  <c r="T86" i="4"/>
  <c r="U86" i="4"/>
  <c r="T87" i="4"/>
  <c r="F86" i="1" s="1"/>
  <c r="I86" i="1" s="1"/>
  <c r="U87" i="4"/>
  <c r="T88" i="4"/>
  <c r="U88" i="4"/>
  <c r="T89" i="4"/>
  <c r="F88" i="1" s="1"/>
  <c r="I88" i="1" s="1"/>
  <c r="U89" i="4"/>
  <c r="T90" i="4"/>
  <c r="F89" i="1" s="1"/>
  <c r="I89" i="1" s="1"/>
  <c r="U90" i="4"/>
  <c r="T83" i="4"/>
  <c r="F82" i="1" s="1"/>
  <c r="I82" i="1" s="1"/>
  <c r="U83" i="4"/>
  <c r="T71" i="4"/>
  <c r="U71" i="4"/>
  <c r="T72" i="4"/>
  <c r="U72" i="4"/>
  <c r="T73" i="4"/>
  <c r="U73" i="4"/>
  <c r="T74" i="4"/>
  <c r="U74" i="4"/>
  <c r="T64" i="4"/>
  <c r="U64" i="4"/>
  <c r="T65" i="4"/>
  <c r="U65" i="4"/>
  <c r="T66" i="4"/>
  <c r="F65" i="1" s="1"/>
  <c r="I65" i="1" s="1"/>
  <c r="U66" i="4"/>
  <c r="T67" i="4"/>
  <c r="F66" i="1" s="1"/>
  <c r="I66" i="1" s="1"/>
  <c r="U67" i="4"/>
  <c r="T68" i="4"/>
  <c r="F67" i="1" s="1"/>
  <c r="I67" i="1" s="1"/>
  <c r="U68" i="4"/>
  <c r="T69" i="4"/>
  <c r="F68" i="1" s="1"/>
  <c r="I68" i="1" s="1"/>
  <c r="U69" i="4"/>
  <c r="T59" i="4"/>
  <c r="U59" i="4"/>
  <c r="T60" i="4"/>
  <c r="F59" i="1" s="1"/>
  <c r="I59" i="1" s="1"/>
  <c r="U60" i="4"/>
  <c r="T61" i="4"/>
  <c r="F60" i="1" s="1"/>
  <c r="I60" i="1" s="1"/>
  <c r="U61" i="4"/>
  <c r="T52" i="4"/>
  <c r="F51" i="1" s="1"/>
  <c r="I51" i="1" s="1"/>
  <c r="U52" i="4"/>
  <c r="T53" i="4"/>
  <c r="F52" i="1" s="1"/>
  <c r="I52" i="1" s="1"/>
  <c r="U53" i="4"/>
  <c r="T54" i="4"/>
  <c r="U54" i="4"/>
  <c r="T55" i="4"/>
  <c r="U55" i="4"/>
  <c r="T56" i="4"/>
  <c r="U56" i="4"/>
  <c r="T48" i="4"/>
  <c r="F47" i="1" s="1"/>
  <c r="I47" i="1" s="1"/>
  <c r="U48" i="4"/>
  <c r="T49" i="4"/>
  <c r="F48" i="1" s="1"/>
  <c r="I48" i="1" s="1"/>
  <c r="U49" i="4"/>
  <c r="T50" i="4"/>
  <c r="F49" i="1" s="1"/>
  <c r="U50" i="4"/>
  <c r="U46" i="4"/>
  <c r="T46" i="4"/>
  <c r="U45" i="4"/>
  <c r="T45" i="4"/>
  <c r="F44" i="1" s="1"/>
  <c r="I44" i="1" s="1"/>
  <c r="U44" i="4"/>
  <c r="T44" i="4"/>
  <c r="F43" i="1" s="1"/>
  <c r="T20" i="4"/>
  <c r="F19" i="1" s="1"/>
  <c r="I19" i="1" s="1"/>
  <c r="U20" i="4"/>
  <c r="T24" i="4"/>
  <c r="F23" i="1" s="1"/>
  <c r="I23" i="1" s="1"/>
  <c r="U24" i="4"/>
  <c r="T25" i="4"/>
  <c r="F24" i="1" s="1"/>
  <c r="I24" i="1" s="1"/>
  <c r="U25" i="4"/>
  <c r="T26" i="4"/>
  <c r="F25" i="1" s="1"/>
  <c r="I25" i="1" s="1"/>
  <c r="U26" i="4"/>
  <c r="T27" i="4"/>
  <c r="F26" i="1" s="1"/>
  <c r="I26" i="1" s="1"/>
  <c r="U27" i="4"/>
  <c r="T28" i="4"/>
  <c r="F27" i="1" s="1"/>
  <c r="I27" i="1" s="1"/>
  <c r="U28" i="4"/>
  <c r="T29" i="4"/>
  <c r="F28" i="1" s="1"/>
  <c r="I28" i="1" s="1"/>
  <c r="U29" i="4"/>
  <c r="T30" i="4"/>
  <c r="F29" i="1" s="1"/>
  <c r="I29" i="1" s="1"/>
  <c r="U30" i="4"/>
  <c r="T31" i="4"/>
  <c r="F30" i="1" s="1"/>
  <c r="I30" i="1" s="1"/>
  <c r="U31" i="4"/>
  <c r="T32" i="4"/>
  <c r="F31" i="1" s="1"/>
  <c r="I31" i="1" s="1"/>
  <c r="U32" i="4"/>
  <c r="T33" i="4"/>
  <c r="F32" i="1" s="1"/>
  <c r="I32" i="1" s="1"/>
  <c r="U33" i="4"/>
  <c r="T34" i="4"/>
  <c r="F33" i="1" s="1"/>
  <c r="I33" i="1" s="1"/>
  <c r="U34" i="4"/>
  <c r="T35" i="4"/>
  <c r="F34" i="1" s="1"/>
  <c r="I34" i="1" s="1"/>
  <c r="U35" i="4"/>
  <c r="T36" i="4"/>
  <c r="F35" i="1" s="1"/>
  <c r="I35" i="1" s="1"/>
  <c r="U36" i="4"/>
  <c r="T37" i="4"/>
  <c r="F36" i="1" s="1"/>
  <c r="I36" i="1" s="1"/>
  <c r="U37" i="4"/>
  <c r="T38" i="4"/>
  <c r="F37" i="1" s="1"/>
  <c r="I37" i="1" s="1"/>
  <c r="U38" i="4"/>
  <c r="U23" i="4"/>
  <c r="T23" i="4"/>
  <c r="F22" i="1" s="1"/>
  <c r="I22" i="1" s="1"/>
  <c r="U22" i="4"/>
  <c r="T22" i="4"/>
  <c r="F21" i="1" s="1"/>
  <c r="I21" i="1" s="1"/>
  <c r="U21" i="4"/>
  <c r="T21" i="4"/>
  <c r="F20" i="1" s="1"/>
  <c r="I20" i="1" s="1"/>
  <c r="U42" i="4"/>
  <c r="T42" i="4"/>
  <c r="G39" i="11"/>
  <c r="U39" i="4"/>
  <c r="T39" i="4"/>
  <c r="F38" i="1" s="1"/>
  <c r="I38" i="1" s="1"/>
  <c r="G38" i="11" s="1"/>
  <c r="T16" i="4"/>
  <c r="U16" i="4"/>
  <c r="T17" i="4"/>
  <c r="U17" i="4"/>
  <c r="T18" i="4"/>
  <c r="U18" i="4"/>
  <c r="T19" i="4"/>
  <c r="U19" i="4"/>
  <c r="T11" i="4"/>
  <c r="U11" i="4"/>
  <c r="T12" i="4"/>
  <c r="U12" i="4"/>
  <c r="T13" i="4"/>
  <c r="U13" i="4"/>
  <c r="T14" i="4"/>
  <c r="U14" i="4"/>
  <c r="F12" i="1" l="1"/>
  <c r="I12" i="1" s="1"/>
  <c r="G12" i="11" s="1"/>
  <c r="F10" i="1"/>
  <c r="I10" i="1" s="1"/>
  <c r="G10" i="11" s="1"/>
  <c r="F17" i="1"/>
  <c r="I17" i="1" s="1"/>
  <c r="G17" i="11" s="1"/>
  <c r="F15" i="1"/>
  <c r="I15" i="1" s="1"/>
  <c r="G15" i="11" s="1"/>
  <c r="F58" i="1"/>
  <c r="I58" i="1" s="1"/>
  <c r="F104" i="1"/>
  <c r="I104" i="1" s="1"/>
  <c r="G105" i="11" s="1"/>
  <c r="F102" i="1"/>
  <c r="I102" i="1" s="1"/>
  <c r="G103" i="11" s="1"/>
  <c r="K103" i="11" s="1"/>
  <c r="L103" i="11" s="1"/>
  <c r="F107" i="1"/>
  <c r="I107" i="1" s="1"/>
  <c r="G108" i="11" s="1"/>
  <c r="F109" i="1"/>
  <c r="I109" i="1" s="1"/>
  <c r="G110" i="11" s="1"/>
  <c r="F111" i="1"/>
  <c r="I111" i="1" s="1"/>
  <c r="G113" i="11" s="1"/>
  <c r="K113" i="11" s="1"/>
  <c r="L113" i="11" s="1"/>
  <c r="G40" i="11"/>
  <c r="F41" i="1"/>
  <c r="I41" i="1" s="1"/>
  <c r="F137" i="1"/>
  <c r="I137" i="1" s="1"/>
  <c r="G139" i="11" s="1"/>
  <c r="F13" i="1"/>
  <c r="I13" i="1" s="1"/>
  <c r="G13" i="11" s="1"/>
  <c r="F11" i="1"/>
  <c r="I11" i="1" s="1"/>
  <c r="G11" i="11" s="1"/>
  <c r="F18" i="1"/>
  <c r="I18" i="1" s="1"/>
  <c r="G18" i="11" s="1"/>
  <c r="F16" i="1"/>
  <c r="I16" i="1" s="1"/>
  <c r="G16" i="11" s="1"/>
  <c r="G52" i="11"/>
  <c r="K52" i="11" s="1"/>
  <c r="L52" i="11" s="1"/>
  <c r="F55" i="1"/>
  <c r="I55" i="1" s="1"/>
  <c r="G55" i="11" s="1"/>
  <c r="F53" i="1"/>
  <c r="I53" i="1" s="1"/>
  <c r="F64" i="1"/>
  <c r="I64" i="1" s="1"/>
  <c r="F73" i="1"/>
  <c r="I73" i="1" s="1"/>
  <c r="G68" i="11"/>
  <c r="F71" i="1"/>
  <c r="I71" i="1" s="1"/>
  <c r="F96" i="1"/>
  <c r="I96" i="1" s="1"/>
  <c r="G97" i="11" s="1"/>
  <c r="F118" i="1"/>
  <c r="I118" i="1" s="1"/>
  <c r="G120" i="11" s="1"/>
  <c r="F116" i="1"/>
  <c r="I116" i="1" s="1"/>
  <c r="G118" i="11" s="1"/>
  <c r="F103" i="1"/>
  <c r="I103" i="1" s="1"/>
  <c r="G104" i="11" s="1"/>
  <c r="F106" i="1"/>
  <c r="I106" i="1" s="1"/>
  <c r="G107" i="11" s="1"/>
  <c r="K107" i="11" s="1"/>
  <c r="L107" i="11" s="1"/>
  <c r="F114" i="1"/>
  <c r="I114" i="1" s="1"/>
  <c r="G116" i="11" s="1"/>
  <c r="F112" i="1"/>
  <c r="I112" i="1" s="1"/>
  <c r="G114" i="11" s="1"/>
  <c r="K114" i="11" s="1"/>
  <c r="L114" i="11" s="1"/>
  <c r="F125" i="1"/>
  <c r="I125" i="1" s="1"/>
  <c r="G127" i="11" s="1"/>
  <c r="G51" i="11"/>
  <c r="K51" i="11" s="1"/>
  <c r="L51" i="11" s="1"/>
  <c r="F54" i="1"/>
  <c r="I54" i="1" s="1"/>
  <c r="G60" i="11"/>
  <c r="F63" i="1"/>
  <c r="I63" i="1" s="1"/>
  <c r="F72" i="1"/>
  <c r="I72" i="1" s="1"/>
  <c r="G67" i="11"/>
  <c r="F70" i="1"/>
  <c r="I70" i="1" s="1"/>
  <c r="G70" i="11" s="1"/>
  <c r="K70" i="11" s="1"/>
  <c r="L70" i="11" s="1"/>
  <c r="G85" i="11"/>
  <c r="K85" i="11" s="1"/>
  <c r="L85" i="11" s="1"/>
  <c r="F87" i="1"/>
  <c r="I87" i="1" s="1"/>
  <c r="G83" i="11"/>
  <c r="F85" i="1"/>
  <c r="I85" i="1" s="1"/>
  <c r="G86" i="11" s="1"/>
  <c r="K86" i="11" s="1"/>
  <c r="L86" i="11" s="1"/>
  <c r="F117" i="1"/>
  <c r="I117" i="1" s="1"/>
  <c r="G119" i="11" s="1"/>
  <c r="F113" i="1"/>
  <c r="I113" i="1" s="1"/>
  <c r="G115" i="11" s="1"/>
  <c r="K115" i="11" s="1"/>
  <c r="L115" i="11" s="1"/>
  <c r="G44" i="11"/>
  <c r="F45" i="1"/>
  <c r="I45" i="1" s="1"/>
  <c r="F136" i="1"/>
  <c r="I136" i="1" s="1"/>
  <c r="G138" i="11" s="1"/>
  <c r="F138" i="1"/>
  <c r="I138" i="1" s="1"/>
  <c r="G140" i="11" s="1"/>
  <c r="J11" i="7"/>
  <c r="J12" i="7" s="1"/>
  <c r="K11" i="7"/>
  <c r="K12" i="7" s="1"/>
  <c r="K13" i="7" s="1"/>
  <c r="G87" i="11"/>
  <c r="K87" i="11" s="1"/>
  <c r="L87" i="11" s="1"/>
  <c r="K14" i="7" l="1"/>
  <c r="K17" i="7" s="1"/>
  <c r="J13" i="7" l="1"/>
  <c r="J14" i="7" s="1"/>
  <c r="J17" i="7" l="1"/>
  <c r="U144" i="4" l="1"/>
  <c r="U143" i="4"/>
  <c r="U142" i="4"/>
  <c r="U141" i="4"/>
  <c r="U140" i="4"/>
  <c r="U136" i="4"/>
  <c r="U135" i="4"/>
  <c r="U134" i="4"/>
  <c r="U133" i="4"/>
  <c r="U132" i="4"/>
  <c r="U131" i="4"/>
  <c r="U130" i="4"/>
  <c r="U129" i="4"/>
  <c r="U128" i="4"/>
  <c r="U127" i="4"/>
  <c r="U125" i="4"/>
  <c r="U124" i="4"/>
  <c r="U123" i="4"/>
  <c r="U122" i="4"/>
  <c r="U121" i="4"/>
  <c r="U120" i="4"/>
  <c r="U116" i="4"/>
  <c r="U111" i="4"/>
  <c r="U109" i="4"/>
  <c r="U106" i="4"/>
  <c r="U99" i="4"/>
  <c r="U95" i="4"/>
  <c r="U92" i="4"/>
  <c r="U91" i="4"/>
  <c r="U84" i="4"/>
  <c r="U82" i="4"/>
  <c r="U81" i="4"/>
  <c r="U80" i="4"/>
  <c r="U79" i="4"/>
  <c r="U78" i="4"/>
  <c r="U77" i="4"/>
  <c r="U76" i="4"/>
  <c r="U75" i="4"/>
  <c r="U70" i="4"/>
  <c r="U63" i="4"/>
  <c r="U62" i="4"/>
  <c r="U58" i="4"/>
  <c r="U57" i="4"/>
  <c r="U51" i="4"/>
  <c r="U47" i="4"/>
  <c r="U43" i="4"/>
  <c r="U15" i="4"/>
  <c r="U10" i="4"/>
  <c r="T15" i="4"/>
  <c r="T43" i="4"/>
  <c r="F42" i="1" s="1"/>
  <c r="I42" i="1" s="1"/>
  <c r="T47" i="4"/>
  <c r="T51" i="4"/>
  <c r="F50" i="1" s="1"/>
  <c r="I50" i="1" s="1"/>
  <c r="G50" i="11" s="1"/>
  <c r="K50" i="11" s="1"/>
  <c r="L50" i="11" s="1"/>
  <c r="T57" i="4"/>
  <c r="T58" i="4"/>
  <c r="T62" i="4"/>
  <c r="F61" i="1" s="1"/>
  <c r="I61" i="1" s="1"/>
  <c r="G61" i="11" s="1"/>
  <c r="T63" i="4"/>
  <c r="F62" i="1" s="1"/>
  <c r="I62" i="1" s="1"/>
  <c r="T70" i="4"/>
  <c r="F69" i="1" s="1"/>
  <c r="I69" i="1" s="1"/>
  <c r="G69" i="11" s="1"/>
  <c r="K69" i="11" s="1"/>
  <c r="L69" i="11" s="1"/>
  <c r="T75" i="4"/>
  <c r="F74" i="1" s="1"/>
  <c r="I74" i="1" s="1"/>
  <c r="T76" i="4"/>
  <c r="T77" i="4"/>
  <c r="F76" i="1" s="1"/>
  <c r="I76" i="1" s="1"/>
  <c r="T78" i="4"/>
  <c r="F77" i="1" s="1"/>
  <c r="I77" i="1" s="1"/>
  <c r="T79" i="4"/>
  <c r="F78" i="1" s="1"/>
  <c r="I78" i="1" s="1"/>
  <c r="T80" i="4"/>
  <c r="F79" i="1" s="1"/>
  <c r="I79" i="1" s="1"/>
  <c r="T81" i="4"/>
  <c r="F80" i="1" s="1"/>
  <c r="I80" i="1" s="1"/>
  <c r="T82" i="4"/>
  <c r="F81" i="1" s="1"/>
  <c r="I81" i="1" s="1"/>
  <c r="T84" i="4"/>
  <c r="F83" i="1" s="1"/>
  <c r="I83" i="1" s="1"/>
  <c r="T91" i="4"/>
  <c r="F90" i="1" s="1"/>
  <c r="I90" i="1" s="1"/>
  <c r="T92" i="4"/>
  <c r="F91" i="1" s="1"/>
  <c r="I91" i="1" s="1"/>
  <c r="T95" i="4"/>
  <c r="T99" i="4"/>
  <c r="F98" i="1" s="1"/>
  <c r="I98" i="1" s="1"/>
  <c r="T106" i="4"/>
  <c r="T109" i="4"/>
  <c r="T111" i="4"/>
  <c r="T116" i="4"/>
  <c r="T120" i="4"/>
  <c r="T121" i="4"/>
  <c r="T122" i="4"/>
  <c r="T123" i="4"/>
  <c r="T124" i="4"/>
  <c r="T125" i="4"/>
  <c r="T127" i="4"/>
  <c r="T128" i="4"/>
  <c r="T129" i="4"/>
  <c r="F128" i="1" s="1"/>
  <c r="I128" i="1" s="1"/>
  <c r="T130" i="4"/>
  <c r="T131" i="4"/>
  <c r="T132" i="4"/>
  <c r="T133" i="4"/>
  <c r="T134" i="4"/>
  <c r="T135" i="4"/>
  <c r="T136" i="4"/>
  <c r="T140" i="4"/>
  <c r="T141" i="4"/>
  <c r="T142" i="4"/>
  <c r="T143" i="4"/>
  <c r="F142" i="1" s="1"/>
  <c r="I142" i="1" s="1"/>
  <c r="T144" i="4"/>
  <c r="T10" i="4"/>
  <c r="F9" i="1" s="1"/>
  <c r="F140" i="1" l="1"/>
  <c r="I140" i="1" s="1"/>
  <c r="G142" i="11" s="1"/>
  <c r="F129" i="1"/>
  <c r="I129" i="1" s="1"/>
  <c r="F124" i="1"/>
  <c r="I124" i="1" s="1"/>
  <c r="G126" i="11" s="1"/>
  <c r="K126" i="11" s="1"/>
  <c r="L126" i="11" s="1"/>
  <c r="F108" i="1"/>
  <c r="I108" i="1" s="1"/>
  <c r="G109" i="11" s="1"/>
  <c r="K109" i="11" s="1"/>
  <c r="L109" i="11" s="1"/>
  <c r="F139" i="1"/>
  <c r="I139" i="1" s="1"/>
  <c r="G141" i="11" s="1"/>
  <c r="F132" i="1"/>
  <c r="I132" i="1" s="1"/>
  <c r="G134" i="11" s="1"/>
  <c r="F123" i="1"/>
  <c r="I123" i="1" s="1"/>
  <c r="G125" i="11" s="1"/>
  <c r="G45" i="11"/>
  <c r="F46" i="1"/>
  <c r="I46" i="1" s="1"/>
  <c r="F135" i="1"/>
  <c r="I135" i="1" s="1"/>
  <c r="G137" i="11" s="1"/>
  <c r="F131" i="1"/>
  <c r="I131" i="1" s="1"/>
  <c r="G133" i="11" s="1"/>
  <c r="F127" i="1"/>
  <c r="I127" i="1" s="1"/>
  <c r="G129" i="11" s="1"/>
  <c r="F122" i="1"/>
  <c r="I122" i="1" s="1"/>
  <c r="G124" i="11" s="1"/>
  <c r="F115" i="1"/>
  <c r="I115" i="1" s="1"/>
  <c r="G117" i="11" s="1"/>
  <c r="G54" i="11"/>
  <c r="F57" i="1"/>
  <c r="I57" i="1" s="1"/>
  <c r="F133" i="1"/>
  <c r="I133" i="1" s="1"/>
  <c r="G135" i="11" s="1"/>
  <c r="F120" i="1"/>
  <c r="I120" i="1" s="1"/>
  <c r="G122" i="11" s="1"/>
  <c r="F143" i="1"/>
  <c r="I143" i="1" s="1"/>
  <c r="G145" i="11" s="1"/>
  <c r="F119" i="1"/>
  <c r="I119" i="1" s="1"/>
  <c r="G121" i="11" s="1"/>
  <c r="F105" i="1"/>
  <c r="I105" i="1" s="1"/>
  <c r="G106" i="11" s="1"/>
  <c r="K106" i="11" s="1"/>
  <c r="L106" i="11" s="1"/>
  <c r="G73" i="11"/>
  <c r="F75" i="1"/>
  <c r="I75" i="1" s="1"/>
  <c r="F141" i="1"/>
  <c r="I141" i="1" s="1"/>
  <c r="G143" i="11" s="1"/>
  <c r="F134" i="1"/>
  <c r="I134" i="1" s="1"/>
  <c r="G136" i="11" s="1"/>
  <c r="F130" i="1"/>
  <c r="I130" i="1" s="1"/>
  <c r="G132" i="11" s="1"/>
  <c r="F126" i="1"/>
  <c r="I126" i="1" s="1"/>
  <c r="G128" i="11" s="1"/>
  <c r="F121" i="1"/>
  <c r="I121" i="1" s="1"/>
  <c r="G123" i="11" s="1"/>
  <c r="F110" i="1"/>
  <c r="I110" i="1" s="1"/>
  <c r="G111" i="11" s="1"/>
  <c r="K111" i="11" s="1"/>
  <c r="L111" i="11" s="1"/>
  <c r="F94" i="1"/>
  <c r="I94" i="1" s="1"/>
  <c r="G95" i="11" s="1"/>
  <c r="G53" i="11"/>
  <c r="K53" i="11" s="1"/>
  <c r="L53" i="11" s="1"/>
  <c r="F56" i="1"/>
  <c r="I56" i="1" s="1"/>
  <c r="F14" i="1"/>
  <c r="I14" i="1" s="1"/>
  <c r="G14" i="11" s="1"/>
  <c r="G130" i="11"/>
  <c r="Y11" i="4"/>
  <c r="T145" i="4"/>
  <c r="Z11" i="4"/>
  <c r="G88" i="11"/>
  <c r="K88" i="11" s="1"/>
  <c r="L88" i="11" s="1"/>
  <c r="U145" i="4"/>
  <c r="G131" i="11" l="1"/>
  <c r="Z12" i="4"/>
  <c r="Y12" i="4"/>
  <c r="I9" i="1"/>
  <c r="G9" i="11" s="1"/>
  <c r="Y13" i="4" l="1"/>
  <c r="Y14" i="4" s="1"/>
  <c r="Z13" i="4"/>
  <c r="Z14" i="4" s="1"/>
  <c r="Z15" i="4" s="1"/>
  <c r="K144" i="11"/>
  <c r="L144" i="11" s="1"/>
  <c r="K74" i="11"/>
  <c r="K55" i="11"/>
  <c r="L55" i="11" s="1"/>
  <c r="K141" i="11"/>
  <c r="L141" i="11" s="1"/>
  <c r="K108" i="11"/>
  <c r="L108" i="11" s="1"/>
  <c r="K18" i="11"/>
  <c r="L18" i="11" s="1"/>
  <c r="K9" i="11"/>
  <c r="L9" i="11" s="1"/>
  <c r="K118" i="11"/>
  <c r="L118" i="11" s="1"/>
  <c r="K57" i="11"/>
  <c r="K17" i="11"/>
  <c r="L17" i="11" s="1"/>
  <c r="K129" i="11"/>
  <c r="L129" i="11" s="1"/>
  <c r="K14" i="11"/>
  <c r="L14" i="11" s="1"/>
  <c r="K83" i="11"/>
  <c r="L83" i="11" s="1"/>
  <c r="K76" i="11"/>
  <c r="K54" i="11"/>
  <c r="L54" i="11" s="1"/>
  <c r="K120" i="11"/>
  <c r="L120" i="11" s="1"/>
  <c r="K15" i="11"/>
  <c r="L15" i="11" s="1"/>
  <c r="K68" i="11"/>
  <c r="L68" i="11" s="1"/>
  <c r="K117" i="11"/>
  <c r="L117" i="11" s="1"/>
  <c r="K38" i="11"/>
  <c r="L38" i="11" s="1"/>
  <c r="K123" i="11"/>
  <c r="L123" i="11" s="1"/>
  <c r="K40" i="11"/>
  <c r="L40" i="11" s="1"/>
  <c r="K39" i="11"/>
  <c r="L39" i="11" s="1"/>
  <c r="K43" i="11"/>
  <c r="K134" i="11"/>
  <c r="L134" i="11" s="1"/>
  <c r="K60" i="11"/>
  <c r="L60" i="11" s="1"/>
  <c r="K127" i="11"/>
  <c r="L127" i="11" s="1"/>
  <c r="K138" i="11"/>
  <c r="L138" i="11" s="1"/>
  <c r="K95" i="11"/>
  <c r="L95" i="11" s="1"/>
  <c r="K77" i="11"/>
  <c r="K145" i="11"/>
  <c r="L145" i="11" s="1"/>
  <c r="K56" i="11"/>
  <c r="K58" i="11"/>
  <c r="K119" i="11"/>
  <c r="L119" i="11" s="1"/>
  <c r="K81" i="11"/>
  <c r="K121" i="11"/>
  <c r="L121" i="11" s="1"/>
  <c r="K11" i="11"/>
  <c r="L11" i="11" s="1"/>
  <c r="K116" i="11"/>
  <c r="L116" i="11" s="1"/>
  <c r="K131" i="11"/>
  <c r="L131" i="11" s="1"/>
  <c r="K97" i="11"/>
  <c r="L97" i="11" s="1"/>
  <c r="K67" i="11"/>
  <c r="L67" i="11" s="1"/>
  <c r="K143" i="11"/>
  <c r="L143" i="11" s="1"/>
  <c r="K80" i="11"/>
  <c r="K133" i="11"/>
  <c r="L133" i="11" s="1"/>
  <c r="K105" i="11"/>
  <c r="L105" i="11" s="1"/>
  <c r="K61" i="11"/>
  <c r="L61" i="11" s="1"/>
  <c r="K13" i="11"/>
  <c r="L13" i="11" s="1"/>
  <c r="K44" i="11"/>
  <c r="L44" i="11" s="1"/>
  <c r="K124" i="11"/>
  <c r="L124" i="11" s="1"/>
  <c r="K136" i="11"/>
  <c r="L136" i="11" s="1"/>
  <c r="K12" i="11"/>
  <c r="L12" i="11" s="1"/>
  <c r="K41" i="11"/>
  <c r="K135" i="11"/>
  <c r="L135" i="11" s="1"/>
  <c r="K142" i="11"/>
  <c r="L142" i="11" s="1"/>
  <c r="K140" i="11"/>
  <c r="L140" i="11" s="1"/>
  <c r="K122" i="11"/>
  <c r="L122" i="11" s="1"/>
  <c r="K132" i="11"/>
  <c r="L132" i="11" s="1"/>
  <c r="K98" i="11"/>
  <c r="K45" i="11"/>
  <c r="L45" i="11" s="1"/>
  <c r="K73" i="11"/>
  <c r="L73" i="11" s="1"/>
  <c r="K128" i="11"/>
  <c r="L128" i="11" s="1"/>
  <c r="K125" i="11"/>
  <c r="L125" i="11" s="1"/>
  <c r="K78" i="11"/>
  <c r="K96" i="11"/>
  <c r="K130" i="11"/>
  <c r="L130" i="11" s="1"/>
  <c r="K139" i="11"/>
  <c r="L139" i="11" s="1"/>
  <c r="K16" i="11"/>
  <c r="L16" i="11" s="1"/>
  <c r="K137" i="11"/>
  <c r="L137" i="11" s="1"/>
  <c r="K10" i="11"/>
  <c r="L10" i="11" s="1"/>
  <c r="K59" i="11"/>
  <c r="K110" i="11"/>
  <c r="L110" i="11" s="1"/>
  <c r="K91" i="11"/>
  <c r="K104" i="11"/>
  <c r="L104" i="11" s="1"/>
  <c r="K79" i="11"/>
  <c r="Z17" i="4" l="1"/>
  <c r="Y15" i="4"/>
  <c r="Y17" i="4" s="1"/>
  <c r="I42" i="5"/>
  <c r="H42" i="5"/>
  <c r="J42" i="5" l="1"/>
  <c r="I43" i="1" s="1"/>
  <c r="I48" i="5" l="1"/>
  <c r="J48" i="5" s="1"/>
  <c r="I49" i="1" s="1"/>
  <c r="G49" i="11" s="1"/>
  <c r="K49" i="11" s="1"/>
  <c r="L49" i="11" s="1"/>
  <c r="P10" i="11" l="1"/>
  <c r="P11" i="11" s="1"/>
  <c r="P12" i="11" s="1"/>
  <c r="O10" i="11"/>
  <c r="O11" i="11" s="1"/>
  <c r="O16" i="11" s="1"/>
  <c r="M11" i="5"/>
  <c r="N11" i="5"/>
  <c r="N12" i="5" s="1"/>
  <c r="N13" i="5" s="1"/>
  <c r="N14" i="5" s="1"/>
  <c r="N15" i="5" s="1"/>
  <c r="P16" i="11" l="1"/>
  <c r="L10" i="1"/>
  <c r="M10" i="1"/>
  <c r="M11" i="1" s="1"/>
  <c r="M12" i="1" s="1"/>
  <c r="M13" i="1" s="1"/>
  <c r="I7" i="1"/>
  <c r="N17" i="5"/>
  <c r="M12" i="5"/>
  <c r="M13" i="5" l="1"/>
  <c r="M14" i="5" s="1"/>
  <c r="M15" i="5" s="1"/>
  <c r="M16" i="1"/>
  <c r="L11" i="1"/>
  <c r="L12" i="1" s="1"/>
  <c r="L13" i="1" s="1"/>
  <c r="M17" i="5" l="1"/>
  <c r="L16" i="1"/>
</calcChain>
</file>

<file path=xl/sharedStrings.xml><?xml version="1.0" encoding="utf-8"?>
<sst xmlns="http://schemas.openxmlformats.org/spreadsheetml/2006/main" count="2224" uniqueCount="552">
  <si>
    <t>AMBIENTAL</t>
  </si>
  <si>
    <t>TOTAL</t>
  </si>
  <si>
    <t>DGA</t>
  </si>
  <si>
    <t>PAC</t>
  </si>
  <si>
    <t>MUY BUENO</t>
  </si>
  <si>
    <t>BUENO</t>
  </si>
  <si>
    <t>REGULAR</t>
  </si>
  <si>
    <t>MALO</t>
  </si>
  <si>
    <t>MUY MALO</t>
  </si>
  <si>
    <t>ESCALA</t>
  </si>
  <si>
    <t>ECONÓMICA - SOCIAL</t>
  </si>
  <si>
    <t>Iniciativa con una rentabilidad social muy alta, sin inconvenientes</t>
  </si>
  <si>
    <t>Iniciativa con impactos positivos muy relevantes sobre el ambiente</t>
  </si>
  <si>
    <t>Iniciativa con una rentabilidad social alta</t>
  </si>
  <si>
    <t>Iniciativa con impactos positivos sobre el ambiente</t>
  </si>
  <si>
    <t>Iniciativa con rentabilidad social positiva, con externalidades negativas menores</t>
  </si>
  <si>
    <t>Iniciativa con impactos negativos controlados</t>
  </si>
  <si>
    <t>Iniciativa con rentabilidad social neutra, y externalidades negativas mayores</t>
  </si>
  <si>
    <t>Iniciativa con impactos negativos  significativos pero controlados</t>
  </si>
  <si>
    <t>Iniciativa no rentable socialmente</t>
  </si>
  <si>
    <t>Iniciativa con impactos negativos  significativos</t>
  </si>
  <si>
    <t>Iniciativa altamente consistente con la estrategia institucional</t>
  </si>
  <si>
    <t>Iniciativa consistente con la estrategia institucional</t>
  </si>
  <si>
    <t>Iniciativa que se alinea moderadamente con la estrategia institucional</t>
  </si>
  <si>
    <t>Iniciativa que se aleja de la estrategia institucional</t>
  </si>
  <si>
    <t>Iniciativa que se contrapone a la estrategia institucional</t>
  </si>
  <si>
    <t>Iniciativa indispensable en el Plan Maestro</t>
  </si>
  <si>
    <t>Iniciativa importante en el Plan Maestro</t>
  </si>
  <si>
    <t>Iniciativa prescindible en el Plan Maestro</t>
  </si>
  <si>
    <t>Iniciativa poco relevante en el Plan Maestro</t>
  </si>
  <si>
    <t>Iniciativa muy relevante en el Plan Maestro</t>
  </si>
  <si>
    <t>Iniciativa muy importante para los beneficiarios del Plan</t>
  </si>
  <si>
    <t>Iniciativa importante para los beneficiarios del Plan</t>
  </si>
  <si>
    <t>RANGOS DE EVALUACIÓN DE LAS INICIATIVAS PROPUESTAS EN EL PLAN MAESTRO DE RECURSOS HÍDRICOS</t>
  </si>
  <si>
    <t>OBJETIVOS</t>
  </si>
  <si>
    <t>Iniciativa indispensable para el cumplimiento de este objetivo</t>
  </si>
  <si>
    <t>Iniciativa Importante para el cumplimiento del objetivo</t>
  </si>
  <si>
    <t>Iniciativa Muy Importante para el cumplimiento del objetivo</t>
  </si>
  <si>
    <t>Iniciativa no relevante en relación al objetivo</t>
  </si>
  <si>
    <t>Iniciativa contrapuesta al cumplimiento del objetivo</t>
  </si>
  <si>
    <t>MINISTERIO DE OBRAS PÚBLICAS / DIRECCIÓN GENERAL DE AGUAS</t>
  </si>
  <si>
    <t>PLAN MAESTRO DE LOS RECURSOS HÍDRICOS DEL MAULE</t>
  </si>
  <si>
    <t>Estudios de la criósfera (nieves y glaciares) para la Región del Maule.</t>
  </si>
  <si>
    <t xml:space="preserve">Desarrollo de Modelos hidráulicos unificados entre aguas superficiales y subterráneas </t>
  </si>
  <si>
    <t xml:space="preserve">Implementación de nuevos  Sistemas de saneamiento rural </t>
  </si>
  <si>
    <t>Establecimiento de  Normas Secundarias de Calidad Ambiental</t>
  </si>
  <si>
    <t xml:space="preserve">Promoción y Desarrollo de Acuerdos Voluntarios de Cuenca </t>
  </si>
  <si>
    <t xml:space="preserve">Diseño de un Ordenamiento territorial para el manejo integrado de cuencas hidrográficas </t>
  </si>
  <si>
    <t>Implementación de un Consejo Regional de Cambio Climático</t>
  </si>
  <si>
    <t>Definición de un modelo de Gobernanza para la gestión Integrada y Plan de Implementación (Consejo, Administradora, Usuarios, Ecosistemas, Eventos Extremos)</t>
  </si>
  <si>
    <t>Definición de Objetivos para la Gestión Integrada de Recursos Hídricos</t>
  </si>
  <si>
    <t>Seguimiento a los Instrumentos de Planificación</t>
  </si>
  <si>
    <t>Diseño de un Nuevo Portal web de información de Recursos Hídricos de la DGA.</t>
  </si>
  <si>
    <t>Creación del cargo de Subagente de Expedientes.</t>
  </si>
  <si>
    <t xml:space="preserve">Simplificación de los procesos para regularización de derechos </t>
  </si>
  <si>
    <t>EVALUACIÓN TÉCNICA</t>
  </si>
  <si>
    <t>Elaboración de Planes de Manejo de Recursos Hídricos</t>
  </si>
  <si>
    <t>Elaboración de  Planes de Desarrollo de Infraestructura Hidráulica</t>
  </si>
  <si>
    <t>Implementación de Infraestructura de Regulación de cuencas</t>
  </si>
  <si>
    <t>Implementación de Proyectos para la Diversificación de fuentes para abastecimiento de agua</t>
  </si>
  <si>
    <t>Diseño e implementación de un Sistema Integrado de Información de los Recursos Hídricos.</t>
  </si>
  <si>
    <t>Programas de Fortalecimiento y Modernización de las Organizaciones de Usuarios de Aguas</t>
  </si>
  <si>
    <t>Programas de Regularización y Saneamiento de derechos de Aprovechamiento de Aguas</t>
  </si>
  <si>
    <t xml:space="preserve">Implementación de nuevos sistemas de Agua Potable Rural </t>
  </si>
  <si>
    <t>Catastro y regularización de derechos de aprovechamiento de aguas de APR</t>
  </si>
  <si>
    <t xml:space="preserve">Diseño e implementación de un sistema de Seguimiento Centralizado de calidad de aguas APR </t>
  </si>
  <si>
    <t>Programa de  Capacitación de  dirigentes y usuarios de Sistemas de Saneamiento Rural</t>
  </si>
  <si>
    <t>Tecnificación de compuertas de riego mediante telemetría y automatización</t>
  </si>
  <si>
    <t>Diseño de un Plan de Aumento en la Eficiencia en el Uso del recurso hídrico</t>
  </si>
  <si>
    <t>Capacitación y Transferencia Tecnológica en Riego y especialmente riego Tecnificado para Pequeños Agricultores</t>
  </si>
  <si>
    <t>Proyectos de Tecnificación de riego para Pequeños Agricultores. (Ley 18.450 / INDAP)</t>
  </si>
  <si>
    <t>Promoción y Desarrollo de Energías Renovables No Convencionales ERNC (Ley 18.450 / INDAP)</t>
  </si>
  <si>
    <t xml:space="preserve">Diagnóstico y Análisis de la Calidad del Agua de Canales y Capacitación e Implementación de Buenas Prácticas Agrícolas </t>
  </si>
  <si>
    <t xml:space="preserve">Diseño e Implementación de un Plan de Acción para el Control Descargas de contaminantes en canales de riego u otros cuerpos de agua </t>
  </si>
  <si>
    <t xml:space="preserve">Diseño e Implementación de un Sistema Seguimiento continuo descargas de riles </t>
  </si>
  <si>
    <t>Diseño e Implementación de un Plan de coordinación del sector Hidroeléctrico con otros usos de la cuenca.</t>
  </si>
  <si>
    <t>Estudio de Demandas Mínimas de agua para la actividad turística y otros usos no extractivos</t>
  </si>
  <si>
    <t>Propuesta de Buenas Prácticas de Manejo Forestal para la gestión de cuencas hidrográficas</t>
  </si>
  <si>
    <t>Estudio de Demandas Mínimas de agua para asegurar la calidad del recurso en cursos y cuerpos de agua</t>
  </si>
  <si>
    <t>Control de la contaminación urbana de cursos de agua y canales de riego</t>
  </si>
  <si>
    <t>Actualización del procedimiento de autorización de extracción de áridos</t>
  </si>
  <si>
    <t>Estudio de caudales ambientales para la mantención de ecosistemas acuáticos</t>
  </si>
  <si>
    <t xml:space="preserve">Programa de Capacitación Interna </t>
  </si>
  <si>
    <t xml:space="preserve">Gestión del conocimiento y centro de documentación </t>
  </si>
  <si>
    <t>Difusión de las actividades de la DGA entre los usuarios de la región</t>
  </si>
  <si>
    <t>Creación del Departamento de Estudios y Planificación de Recursos Hídricos en la región</t>
  </si>
  <si>
    <t xml:space="preserve">Instalación de nuevas estaciones  para la red hidrométrica de la  DGA. </t>
  </si>
  <si>
    <t>Instalación de nuevas estaciones e Incorporación de parámetros biológicos en la Red de Calidad de Aguas.</t>
  </si>
  <si>
    <t>Propuesta de protocolos para la actualización regional de curvas de descarga</t>
  </si>
  <si>
    <t>Implementación de un Plan de Acción Interinstitucional  para mejorar la situación legal los DAA</t>
  </si>
  <si>
    <t xml:space="preserve">Disposición de mayores atribuciones de fiscalización </t>
  </si>
  <si>
    <t>Ampliación el programa de fiscalización selectiva</t>
  </si>
  <si>
    <t xml:space="preserve">Aumento de la capacidad de fiscalización mediante incremento del personal de la unidad </t>
  </si>
  <si>
    <t>Constitución de una Comisión Regional de Recursos hídricos</t>
  </si>
  <si>
    <t>OBJ01</t>
  </si>
  <si>
    <t>OBJ02</t>
  </si>
  <si>
    <t>OBJ03</t>
  </si>
  <si>
    <t>OBJ04</t>
  </si>
  <si>
    <t>OBJ05</t>
  </si>
  <si>
    <t>OBJ06</t>
  </si>
  <si>
    <t>OBJ07</t>
  </si>
  <si>
    <t>OBJ08</t>
  </si>
  <si>
    <t>OBJ09</t>
  </si>
  <si>
    <t>OBJ10</t>
  </si>
  <si>
    <t>OBJ11</t>
  </si>
  <si>
    <t>OBJ12</t>
  </si>
  <si>
    <t>OBJ13</t>
  </si>
  <si>
    <t>OBJ14</t>
  </si>
  <si>
    <t>Información</t>
  </si>
  <si>
    <t>DAA / OUA</t>
  </si>
  <si>
    <t>APR</t>
  </si>
  <si>
    <t>Riego</t>
  </si>
  <si>
    <t>Industrial</t>
  </si>
  <si>
    <t>No extractivo</t>
  </si>
  <si>
    <t>MANEJO</t>
  </si>
  <si>
    <t>USOS</t>
  </si>
  <si>
    <t>CALIDAD Y ECOSISTEMAS</t>
  </si>
  <si>
    <t>Calidad</t>
  </si>
  <si>
    <t>Ecosistemas</t>
  </si>
  <si>
    <t>Ord Territorial</t>
  </si>
  <si>
    <t>Eventos Ex</t>
  </si>
  <si>
    <t>GIRH</t>
  </si>
  <si>
    <t>Coord</t>
  </si>
  <si>
    <t>EX</t>
  </si>
  <si>
    <t>INSTITUCIONAL</t>
  </si>
  <si>
    <t>Manejo</t>
  </si>
  <si>
    <t>Diseño de sistemas de riego extraprediales</t>
  </si>
  <si>
    <t>N° Indispensables</t>
  </si>
  <si>
    <t>Mejoramiento del Riego de la Cuenca del Río Teno, Región del Maule.</t>
  </si>
  <si>
    <t>Diagnóstico de Microtranques en el Secano Costero de la VII Región</t>
  </si>
  <si>
    <t>Convenio de transferencia de recursos para un programa integral de riego en Región del Maule 2015-2018. 
Programa de capacitación para fortalecer la gestión de Comunidades de Aguas en la región del Maule.</t>
  </si>
  <si>
    <t>Convenio de transferencia de recursos para un programa integral de riego en Región del Maule 2015-2018. 
Programa de saneamiento de DAA en los territorios de influencia del embalse Ancoa, Digua y Teno, para usuarios/as.</t>
  </si>
  <si>
    <t>Saneamiento Títulos de Dominio Tranques Comunitarios</t>
  </si>
  <si>
    <t>Programa sobre el uso sustentable del recurso hídrico que involucre buenas prácticas de riego, mitigación el impacto negativo de la contaminación de los canales de agua, integrando por territorio y/o comuna a comunidades de regantes, municipios, juntas de vecinos y escuelas.</t>
  </si>
  <si>
    <t>Programa de implementación de medidas de mitigación de la contaminación difusa de origen agrícola y ganadero en cursos de aguas naturales y artificiales, utilizados para
riego, mediante biofiltros.</t>
  </si>
  <si>
    <t>Programa de capacitación en la utilización de infraestructura de riego intrapredial y transferencia tecnológica para sistemas de riego y cultivo, que a través de cursos prácticos en terreno que enseñen la utilización y aplicación eficiente de métodos de riego.</t>
  </si>
  <si>
    <t>Programa de Transferencia Tecnológica: Capacitación en la articulación de ERNC con obras de riego (asociación con generadoras eléctricas de paso), instrucción para organizaciones de usuarios de aguas, deberes y derechos de los socios.</t>
  </si>
  <si>
    <t>Estudio de prefactibilidad de Elevación Mecánica de Canal Peralillo Barandica con ERNC</t>
  </si>
  <si>
    <t>Transferencia Gestión Eficiente Recursos Hídricos en las Cuencas de los Ríos Achibueno, Putagán y Ancoa.</t>
  </si>
  <si>
    <t xml:space="preserve">Estudio de  Prefactibilidad Mejoramiento de las Obras de Captación y Conducción de las Aguas de los Ríos Achibueno,  Putagán y Ancoa, Región del Maule </t>
  </si>
  <si>
    <t>Programa de Fortalecimiento Multidimensional para Usuarios y Organizaciones de Usuarios de Aguas en las Cuencas de los Ríos Achibueno, Putagán y Ancoa.</t>
  </si>
  <si>
    <t>Programa de Fortalecimiento Multidimensional para Usuarios y Organizaciones de Usuarios de Aguas Cuenca del Río Longaví</t>
  </si>
  <si>
    <t>Estudio Básico Identificación de Lugares para Micro-Tranques en la Cuenca del Río Longaví</t>
  </si>
  <si>
    <t>Estudio Diagnóstico de los Recursos Subterráneos en el Sistema Hídrico de la Cuenca del Río Longaví</t>
  </si>
  <si>
    <t xml:space="preserve">Proyecto Mejoramiento de las Obras de Captación de Aguas del Río Perquilauquén, Región del Maule </t>
  </si>
  <si>
    <t>Programa de Fortalecimiento Multidimensional Organizaciones de Usuarios de Aguas Cuenca del Río Perquilauquén</t>
  </si>
  <si>
    <t>Transferencia para la Gestión Eficiente de los Recursos Hídricos en Secano Interior y Secano Costero de Maule Sur</t>
  </si>
  <si>
    <t xml:space="preserve">Estudio Diagnóstico de los Recursos Subterráneos en el Sistema Hídrico del Secano Costero y Secano Interior Región del Maule </t>
  </si>
  <si>
    <t>Recuperación de Tranques Comunitarios</t>
  </si>
  <si>
    <t>Transferencia para la Formación y Funcionamiento de una Mesa de Agua</t>
  </si>
  <si>
    <t xml:space="preserve">Capacitación y Transferencia Tecnológica en Operación y Mantención de Plantas de Tratamiento de Aguas Servidas. </t>
  </si>
  <si>
    <t>Estudio Factibilidad y Diseño de Unificación de Bocatomas de Cuatro Canales del Río Lontué, Comuna de Molina.</t>
  </si>
  <si>
    <t>Diagnóstico y Análisis de la Calidad del Agua de Canales, Campaña de Difusión y Estudio de Medidas de Mitigación Contaminación Difusa, Mediante Uso de Biofiltros.</t>
  </si>
  <si>
    <t>Capacitación y Transferencia Tecnológica en Riego Tecnificado para Pequeños Agricultores</t>
  </si>
  <si>
    <t>Diseño y Construcción Bocatoma Unificada de dos Canales del Estero Vaquería, Sector Putú, Constitución.</t>
  </si>
  <si>
    <t>Capacitación y Transferencia Tecnológica en Energías Renovables no Convencionales (ERNC) para Pequeños Agricultores.</t>
  </si>
  <si>
    <t>IN05</t>
  </si>
  <si>
    <t>IN23</t>
  </si>
  <si>
    <t>IN21</t>
  </si>
  <si>
    <t>IN06</t>
  </si>
  <si>
    <t>IN10</t>
  </si>
  <si>
    <t>IN24</t>
  </si>
  <si>
    <t>CA15</t>
  </si>
  <si>
    <t>IN03</t>
  </si>
  <si>
    <t>IN26</t>
  </si>
  <si>
    <t>IN27</t>
  </si>
  <si>
    <t>IN28</t>
  </si>
  <si>
    <t>IN22</t>
  </si>
  <si>
    <t>IN04</t>
  </si>
  <si>
    <t>IN11</t>
  </si>
  <si>
    <t>IN19</t>
  </si>
  <si>
    <t>IN20</t>
  </si>
  <si>
    <t>IN25</t>
  </si>
  <si>
    <t>IN07</t>
  </si>
  <si>
    <t>IN08</t>
  </si>
  <si>
    <t>IN09</t>
  </si>
  <si>
    <t>IN12</t>
  </si>
  <si>
    <t>IN15</t>
  </si>
  <si>
    <t>TEC</t>
  </si>
  <si>
    <t>ECO</t>
  </si>
  <si>
    <t>Propuestas</t>
  </si>
  <si>
    <t>Catastradas</t>
  </si>
  <si>
    <t>Valor</t>
  </si>
  <si>
    <t>5 (Medio)</t>
  </si>
  <si>
    <t>7 (Alto)</t>
  </si>
  <si>
    <t>Muy Positiva</t>
  </si>
  <si>
    <t>Positiva</t>
  </si>
  <si>
    <t>Neutra</t>
  </si>
  <si>
    <t>Negativo controlado</t>
  </si>
  <si>
    <t>Negativo significativo</t>
  </si>
  <si>
    <t>EVALUACIÓN DE INICIATIVAS CATASTRADAS Y PROPUESTAS</t>
  </si>
  <si>
    <t>SL-01</t>
  </si>
  <si>
    <t>SL-02</t>
  </si>
  <si>
    <t>SL-03</t>
  </si>
  <si>
    <t>SL-07</t>
  </si>
  <si>
    <t>SL-08</t>
  </si>
  <si>
    <t>SL-09</t>
  </si>
  <si>
    <t>SL-11</t>
  </si>
  <si>
    <t>SL-12</t>
  </si>
  <si>
    <t>SL-13</t>
  </si>
  <si>
    <t>SL-14</t>
  </si>
  <si>
    <t>SL-15</t>
  </si>
  <si>
    <t>SL-16</t>
  </si>
  <si>
    <t>SL-17</t>
  </si>
  <si>
    <t>SL-18</t>
  </si>
  <si>
    <t>SL-19</t>
  </si>
  <si>
    <t>SL-20</t>
  </si>
  <si>
    <t>SL-21</t>
  </si>
  <si>
    <t>SL-22</t>
  </si>
  <si>
    <t>SL-23</t>
  </si>
  <si>
    <t>SL-24</t>
  </si>
  <si>
    <t>SL-25</t>
  </si>
  <si>
    <t>SL-26</t>
  </si>
  <si>
    <t>SL-30</t>
  </si>
  <si>
    <t>SL-31</t>
  </si>
  <si>
    <t>SL-32</t>
  </si>
  <si>
    <t>SL-33</t>
  </si>
  <si>
    <t>SL-34</t>
  </si>
  <si>
    <t>SL-35</t>
  </si>
  <si>
    <t>SL-36</t>
  </si>
  <si>
    <t>SL-37</t>
  </si>
  <si>
    <t>SL-38</t>
  </si>
  <si>
    <t>SL-39</t>
  </si>
  <si>
    <t>SL-40</t>
  </si>
  <si>
    <t>SL-41</t>
  </si>
  <si>
    <t>SL-42</t>
  </si>
  <si>
    <t>SL-43</t>
  </si>
  <si>
    <t>SL-44</t>
  </si>
  <si>
    <t>SL-45</t>
  </si>
  <si>
    <t>SL-46</t>
  </si>
  <si>
    <t>SL-I-01</t>
  </si>
  <si>
    <t>SL-I-02</t>
  </si>
  <si>
    <t>SL-I-03</t>
  </si>
  <si>
    <t>SL-I-04</t>
  </si>
  <si>
    <t>SL-I-05</t>
  </si>
  <si>
    <t>SL-I-06</t>
  </si>
  <si>
    <t>SL-I-07</t>
  </si>
  <si>
    <t>SL-I-08</t>
  </si>
  <si>
    <t>SL-I-09</t>
  </si>
  <si>
    <t>SL-I-10</t>
  </si>
  <si>
    <t>SL-I-11</t>
  </si>
  <si>
    <t>SL-I-12</t>
  </si>
  <si>
    <t>SL-I-13</t>
  </si>
  <si>
    <t>SL-I-14</t>
  </si>
  <si>
    <t>SL-I-15</t>
  </si>
  <si>
    <t>SL-I-16</t>
  </si>
  <si>
    <t>IN01</t>
  </si>
  <si>
    <t>Plan de Manejo de Recursos Hídricos de la Cuenca del río Mataquito</t>
  </si>
  <si>
    <t>IN02</t>
  </si>
  <si>
    <t>Plan de Manejo de Recursos Hídricos de la Cuenca del río Maule</t>
  </si>
  <si>
    <t xml:space="preserve">Plan de Manejo de Recursos Hídricos de la Cuenca del río Loncomilla </t>
  </si>
  <si>
    <t>Plan de Manejo de Recursos Hídricos de la Cuenca del río Perquilauquén</t>
  </si>
  <si>
    <t>Plan de Manejo de Recursos Hídricos de Cuencas Costeras</t>
  </si>
  <si>
    <t>Plan de Desarrollo de Infraestructura Hidráulica cuenca del río Mataquito</t>
  </si>
  <si>
    <t>Plan de Desarrollo de Infraestructura Hidráulica cuenca del río Maule</t>
  </si>
  <si>
    <t>Plan de Desarrollo de Infraestructura Hidráulica cuenca del río Loncomilla</t>
  </si>
  <si>
    <t>Plan de Desarrollo de Infraestructura Hidráulica cuenca del río Perquilauquén</t>
  </si>
  <si>
    <t>Plan de Desarrollo de Infraestructura Hidráulica Cuencas Costeras</t>
  </si>
  <si>
    <t>CA01</t>
  </si>
  <si>
    <t>Cuenca Río Huenchullamí. Embalse Gualleco</t>
  </si>
  <si>
    <t>CA02</t>
  </si>
  <si>
    <t>Cuenca Río Huenchullamí. Embalse Tabunco</t>
  </si>
  <si>
    <t>CA03</t>
  </si>
  <si>
    <t>Cuenca Río Huenchullamí. Embalse Empedrado</t>
  </si>
  <si>
    <t>CA04</t>
  </si>
  <si>
    <t>Cuenca Río Teno. Embalse La Jaula</t>
  </si>
  <si>
    <t>CA05</t>
  </si>
  <si>
    <t>Cuenca Río Mataquito. Embalse El Parrón</t>
  </si>
  <si>
    <t>CA06</t>
  </si>
  <si>
    <t>Cuenca Río Mataquito. Embalse Domulgo</t>
  </si>
  <si>
    <t>CA07</t>
  </si>
  <si>
    <t>Cuenca Río Mataquito. Embalse Limávida</t>
  </si>
  <si>
    <t>CA08</t>
  </si>
  <si>
    <t xml:space="preserve">Cuenca Río Maule. Embalse Vaquería </t>
  </si>
  <si>
    <t>CA09</t>
  </si>
  <si>
    <t>Cuenca Río Maule. Embalse Porvenir</t>
  </si>
  <si>
    <t>CA10</t>
  </si>
  <si>
    <t>Cuenca Río Maule. Embalse La Bruja</t>
  </si>
  <si>
    <t>CA11</t>
  </si>
  <si>
    <t>Cuenca Río Maule. Embalse Huedque</t>
  </si>
  <si>
    <t>CA12</t>
  </si>
  <si>
    <t>Cuenca río Maule. Construcción de Sistema de Riego Embalse Junquillar</t>
  </si>
  <si>
    <t>CA13</t>
  </si>
  <si>
    <t>Cuenca Río Maule. Construcción Tranque Peralito</t>
  </si>
  <si>
    <t>CA14</t>
  </si>
  <si>
    <t>Cuenca Río Loncomilla. Embalse Montecillo</t>
  </si>
  <si>
    <t>CA16</t>
  </si>
  <si>
    <t>Cuenca Río Loncomilla. Embalse Ancoa Sitio Original</t>
  </si>
  <si>
    <t>CA17</t>
  </si>
  <si>
    <t>CA18</t>
  </si>
  <si>
    <t>CA19</t>
  </si>
  <si>
    <t xml:space="preserve">Cuenca Río Lontué. embalse Gran Lontué </t>
  </si>
  <si>
    <t>Cuenca Río Maule. Embalse Río Claro</t>
  </si>
  <si>
    <t>IN13</t>
  </si>
  <si>
    <t>Cuenca Río Perquilauquén. Embalse Perquilauquén</t>
  </si>
  <si>
    <t>IN14</t>
  </si>
  <si>
    <t>Cuenca Río Perquilauquén. Embalse Purapel</t>
  </si>
  <si>
    <t>CA20</t>
  </si>
  <si>
    <t>IN16</t>
  </si>
  <si>
    <t>IN17</t>
  </si>
  <si>
    <t>Infraestructura para recarga de acuíferos en Cuenca río Perquilauquén, sector restringido Belco-Arenal</t>
  </si>
  <si>
    <t>CA21</t>
  </si>
  <si>
    <t>CA22</t>
  </si>
  <si>
    <t>CA23</t>
  </si>
  <si>
    <t>IN18</t>
  </si>
  <si>
    <t>CA24</t>
  </si>
  <si>
    <t>Estudio hidrogeológico sector Teno-Lontué, cuenca Río Mataquito</t>
  </si>
  <si>
    <t>CA25</t>
  </si>
  <si>
    <t>CA26</t>
  </si>
  <si>
    <t>CA27</t>
  </si>
  <si>
    <t>Estudio de la criósfera (nieves y glaciares) para la Región del Maule.</t>
  </si>
  <si>
    <t>Modelo hidrológico cuenca río Mataquito</t>
  </si>
  <si>
    <t>Modelo hidrológico cuenca río Maule</t>
  </si>
  <si>
    <t>Modelo hidrológico cuenca río Loncomilla</t>
  </si>
  <si>
    <t>Modelo hidrológico cuenca río Perquilauquén</t>
  </si>
  <si>
    <t>CA28</t>
  </si>
  <si>
    <t>CA29</t>
  </si>
  <si>
    <t>CA30</t>
  </si>
  <si>
    <t>Transferencia Gestión Eficiente Recursos Hídricos en la Cuenca del Río Perquilauquén</t>
  </si>
  <si>
    <t>CA31</t>
  </si>
  <si>
    <t>CA32</t>
  </si>
  <si>
    <t>Programa de Fortalecimiento y Modernización de OUA, Cuenca río Maule</t>
  </si>
  <si>
    <t>Programa de Fortalecimiento y Modernización de OUA, Cuenca río Loncomilla</t>
  </si>
  <si>
    <t>CA33</t>
  </si>
  <si>
    <t>Programa de Saneamiento de DAA, Cuenca río Mataquito</t>
  </si>
  <si>
    <t>CA34</t>
  </si>
  <si>
    <t>CA35</t>
  </si>
  <si>
    <t>Saneamiento y Regularización de los DAA de los Pequeños Agricultores, Cuenca del Río Maule</t>
  </si>
  <si>
    <t>CA36</t>
  </si>
  <si>
    <t>IN29</t>
  </si>
  <si>
    <t>IN30</t>
  </si>
  <si>
    <t>CA37</t>
  </si>
  <si>
    <t>IN31</t>
  </si>
  <si>
    <t>IN32</t>
  </si>
  <si>
    <t>IN33</t>
  </si>
  <si>
    <t>IN34</t>
  </si>
  <si>
    <t>IN35</t>
  </si>
  <si>
    <t>CA38</t>
  </si>
  <si>
    <t>IN36</t>
  </si>
  <si>
    <t>Programa de  Capacitación de  dirigentes y usuarios de Sistemas de Saneamiento Rural, Cuencas del Río Mataquito, Loncomilla y Perquilauquén</t>
  </si>
  <si>
    <t>CA40</t>
  </si>
  <si>
    <t>CA41</t>
  </si>
  <si>
    <t>CA42</t>
  </si>
  <si>
    <t>Diagnóstico del Estado Actual de los Canales Derivados y Subderivados, Cuenca del Río Maule</t>
  </si>
  <si>
    <t>CA43</t>
  </si>
  <si>
    <t>CA44</t>
  </si>
  <si>
    <t>CA45</t>
  </si>
  <si>
    <t>CA46</t>
  </si>
  <si>
    <t>IN37</t>
  </si>
  <si>
    <t>Concurso regional de proyectos de riego para tecnificación de compuertas de riego mediante telemetría y automatización</t>
  </si>
  <si>
    <t>CA47</t>
  </si>
  <si>
    <t>CA48</t>
  </si>
  <si>
    <t>CA49</t>
  </si>
  <si>
    <t>IN38</t>
  </si>
  <si>
    <t>IN39</t>
  </si>
  <si>
    <t>IN40</t>
  </si>
  <si>
    <t>IN41</t>
  </si>
  <si>
    <t>CA50</t>
  </si>
  <si>
    <t>CA51</t>
  </si>
  <si>
    <t>CA52</t>
  </si>
  <si>
    <t>CA53</t>
  </si>
  <si>
    <t>CA54</t>
  </si>
  <si>
    <t>IN42</t>
  </si>
  <si>
    <t>IN43</t>
  </si>
  <si>
    <t>CA55</t>
  </si>
  <si>
    <t>CA56</t>
  </si>
  <si>
    <t>IN44</t>
  </si>
  <si>
    <t>Construcción de Obras de Riego Tecnificado para Pequeños Agricultores, Cuencas del Río Mataquito, Loncomilla y Perquilauquén</t>
  </si>
  <si>
    <t>CA57</t>
  </si>
  <si>
    <t>Construcción de Proyectos de Riego con Usos de Energías Renovables no Convencionales, Cuenca del Río Maule</t>
  </si>
  <si>
    <t>IN45</t>
  </si>
  <si>
    <t>Construcción de Proyectos de Riego con Usos de Energías Renovables no Convencionales, Cuenca río Mataquito, Loncomilla y Perquilauquén</t>
  </si>
  <si>
    <t>CA58</t>
  </si>
  <si>
    <t>CA60</t>
  </si>
  <si>
    <t>IN46</t>
  </si>
  <si>
    <t>IN47</t>
  </si>
  <si>
    <t>Plan de Acción para le control de descargas de contaminantes en canales de riego, Cuenca del Río Mataquito</t>
  </si>
  <si>
    <t>IN48</t>
  </si>
  <si>
    <t>Plan de Acción para le control de descargas de contaminantes en canales de riego, Cuenca del RíoMaule</t>
  </si>
  <si>
    <t>IN49</t>
  </si>
  <si>
    <t>Plan de Acción para le control de descargas de contaminantes en canales de riego, Cuenca del Río Loncomilla</t>
  </si>
  <si>
    <t>IN50</t>
  </si>
  <si>
    <t>Plan de Acción para le control de descargas de contaminantes en canales de riego, Cuenca del Río Perquilauquén</t>
  </si>
  <si>
    <t>IN51</t>
  </si>
  <si>
    <t>IN52</t>
  </si>
  <si>
    <t>IN53</t>
  </si>
  <si>
    <t>IN54</t>
  </si>
  <si>
    <t>IN55</t>
  </si>
  <si>
    <t>IN56</t>
  </si>
  <si>
    <t>Norma Secundaria Calidad de Aguas río Maule</t>
  </si>
  <si>
    <t>IN57</t>
  </si>
  <si>
    <t>Campaña de educación ambiental para promover el control de la contaminación</t>
  </si>
  <si>
    <t>IN58</t>
  </si>
  <si>
    <t>IN59</t>
  </si>
  <si>
    <t>IN60</t>
  </si>
  <si>
    <t>Acuerdo Voluntario de Cuenca embalse Colbún</t>
  </si>
  <si>
    <t>IN61</t>
  </si>
  <si>
    <t>IN62</t>
  </si>
  <si>
    <t>Diseño e Implementación Plan de Adaptación a la Sequía</t>
  </si>
  <si>
    <t>IN63</t>
  </si>
  <si>
    <t xml:space="preserve">Implementación de un Plan de Adaptación a Inundaciones, Aluviones y erosión </t>
  </si>
  <si>
    <t>IN64</t>
  </si>
  <si>
    <t>Implementación de un Plan de Adaptación a los  Incendios Forestales</t>
  </si>
  <si>
    <t>IN65</t>
  </si>
  <si>
    <t>IN66</t>
  </si>
  <si>
    <t>Definición de un modelo de Gobernanza para la cuenca del Río Mataquito</t>
  </si>
  <si>
    <t>IN67</t>
  </si>
  <si>
    <t>Definición de un modelo de Gobernanza para la cuenca del Río Maule</t>
  </si>
  <si>
    <t>IN68</t>
  </si>
  <si>
    <t>Definición de un modelo de Gobernanza para la cuenca del Río Loncomilla</t>
  </si>
  <si>
    <t>IN69</t>
  </si>
  <si>
    <t>Definición de un modelo de Gobernanza para la cuenca del Río Perquilauquén</t>
  </si>
  <si>
    <t>IN70</t>
  </si>
  <si>
    <t>Programa de acompañamiento para la definición de objetivos para la Gestión Integrada dde Recursos Hídricos</t>
  </si>
  <si>
    <t>IN71</t>
  </si>
  <si>
    <t>Programa de Seguimiento a los Instrumentos de Planificación</t>
  </si>
  <si>
    <t>IN72</t>
  </si>
  <si>
    <t>IN73</t>
  </si>
  <si>
    <t>IN74</t>
  </si>
  <si>
    <t>IN75</t>
  </si>
  <si>
    <t>IN76</t>
  </si>
  <si>
    <t>IN77</t>
  </si>
  <si>
    <t>Definición de una hoja de ruta para definir una gobernanza para los recursos hídricos en la región</t>
  </si>
  <si>
    <t>10 (Muy Alto)</t>
  </si>
  <si>
    <t>OBJ01-MNJO</t>
  </si>
  <si>
    <t>OBJ02-INFO</t>
  </si>
  <si>
    <t>OBJ03-DAA</t>
  </si>
  <si>
    <t>OBJ04-APR</t>
  </si>
  <si>
    <t>OBJ05-RGO</t>
  </si>
  <si>
    <t>OBJ06-IND</t>
  </si>
  <si>
    <t>OBJ07-NEX</t>
  </si>
  <si>
    <t>OBJ08-CAL</t>
  </si>
  <si>
    <t>OBJ09-ECO</t>
  </si>
  <si>
    <t>OBJ10-OT</t>
  </si>
  <si>
    <t>OBJ11-EXT</t>
  </si>
  <si>
    <t>OBJ12-GIRH</t>
  </si>
  <si>
    <t>OBJ13-DGA</t>
  </si>
  <si>
    <t>OBJ14-COORD</t>
  </si>
  <si>
    <t>Promedio</t>
  </si>
  <si>
    <t>N° Pjes Max</t>
  </si>
  <si>
    <t>EVALUACIÓN AMB</t>
  </si>
  <si>
    <t>Tabla 3‑8. Criterios de evaluación ambiental</t>
  </si>
  <si>
    <t>Nivel</t>
  </si>
  <si>
    <t>Descripción</t>
  </si>
  <si>
    <t>Iniciativa con efectos positivos relevantes sobre el ambiente</t>
  </si>
  <si>
    <t>Iniciativa con efectos positivos sobre el ambiente</t>
  </si>
  <si>
    <t>Iniciativa sin efectos sobre el medioambiente</t>
  </si>
  <si>
    <t xml:space="preserve">Iniciativa con efectos negativos no significativos </t>
  </si>
  <si>
    <t>Iniciativa con efectos negativos significativos</t>
  </si>
  <si>
    <t>3 (Negativo controlado)</t>
  </si>
  <si>
    <t>7 (Positivo)</t>
  </si>
  <si>
    <t>5 (Neutro)</t>
  </si>
  <si>
    <t>10 (Positivo relevante)</t>
  </si>
  <si>
    <t>EVALUACIÓN ECONÓMICA</t>
  </si>
  <si>
    <t>VAC (Millones $)</t>
  </si>
  <si>
    <t>TIR (%)</t>
  </si>
  <si>
    <t>EV. ECO_TIR</t>
  </si>
  <si>
    <t>EV. ECO_VAC</t>
  </si>
  <si>
    <t>UTM (Millones $)</t>
  </si>
  <si>
    <t>VALOR</t>
  </si>
  <si>
    <t>PRIORIDAD</t>
  </si>
  <si>
    <t>DEPENDENCIA</t>
  </si>
  <si>
    <t>Iniciativa poco relevante a los usuarios del Plan</t>
  </si>
  <si>
    <t>Iniciativa indiferente a los beneficiarios del Plan</t>
  </si>
  <si>
    <t>Sin valoración</t>
  </si>
  <si>
    <t>LÍNEAS DE ACCIÓN</t>
  </si>
  <si>
    <t>L01. Planificación del Manejo e Infraestructura de Recursos Hídricos</t>
  </si>
  <si>
    <t>L02. Aumentar la seguridad de acceso y disponibilidad de los recursos hídricos mediante desarrollo de infraestructura hidráulica</t>
  </si>
  <si>
    <t>L04. Disponer de un sistema de información integrado de los recursos hídricos</t>
  </si>
  <si>
    <t xml:space="preserve">L06. Mejorar la situación legal de los derechos de aprovechamiento de aguas superficiales y subterráneas en la región. </t>
  </si>
  <si>
    <t>L07. Mejorar la cobertura e infraestructura de agua potable rural</t>
  </si>
  <si>
    <t xml:space="preserve">L08. Mejorar la gestión de los sistemas de agua potable rural </t>
  </si>
  <si>
    <t>L09. Mejorar la cobertura de saneamiento rural y capacitación en Saneamiento Rural.</t>
  </si>
  <si>
    <t>L11. Aumentar la eficiencia de riego mediante capacitación y tecnificación del riego intrapredial</t>
  </si>
  <si>
    <t>L12. Mejorar la calidad de las aguas de riego</t>
  </si>
  <si>
    <t>L13. Controlar el estado de las descargas de residuos líquidos en cursos y cuerpos de agua</t>
  </si>
  <si>
    <t>L14. Mejorar la coordinación del sector hidroeléctrico con otros usos del agua en la cuenca</t>
  </si>
  <si>
    <t>L15. Fomentar la coordinación entre usos extractivos  y no extractivos del agua en la cuenca.</t>
  </si>
  <si>
    <t>L16. Establecer objetivos de calidad de aguas para las cuencas</t>
  </si>
  <si>
    <t>L17. Reducir la contaminación urbana e intervención de cauces y canales</t>
  </si>
  <si>
    <t>L18. Resguardar los ecosistemas significativos asegurando la disponibilidad de recursos hídricos</t>
  </si>
  <si>
    <t>L19. Promover instrumentos de gestión y ordenamiento territorial sobre la base de las cuencas hidrográficas</t>
  </si>
  <si>
    <t>L20. Implementar instrumentos para la Adaptación a los eventos extremos</t>
  </si>
  <si>
    <t>L21. Desarrollar estrategias locales de adaptación al cambio climático</t>
  </si>
  <si>
    <t>L22. Definir e implementar una Gobernanza para la gestión integrada de recursos Hídricos .</t>
  </si>
  <si>
    <t xml:space="preserve">L-I-01 Fortalecimiento de la DGA regional </t>
  </si>
  <si>
    <t>L-I-02. Desarrollo de capacidades regionales para estudio y planificación de recursos hídricos</t>
  </si>
  <si>
    <t>L-I-03. Ampliar la cobertura de la red hidrométrica y red de calidad de aguas</t>
  </si>
  <si>
    <t>L-I-04. Dotar a la región de atribuciones de análisis  hidrológicos e hidraulicos.</t>
  </si>
  <si>
    <t>L-I-05. Mejorar la accesibilidad a la Información de los Recursos Hídricos disponible en la DGA.</t>
  </si>
  <si>
    <t>L-I-06. Mejorar la situación legal de los derechos de aprovechamiento de aguas en la región</t>
  </si>
  <si>
    <t>L-I-07. Aumento de atribuciones y Mejorar las capacidades de fiscalización</t>
  </si>
  <si>
    <t>L-I-08 Mejorar la coordinación entre los servicios públicos para la gestión de los recursos hídricos</t>
  </si>
  <si>
    <t>L-I-09. Mejorar la Coordinación publico privada para la gestión integrada de recursos hídricos</t>
  </si>
  <si>
    <t>Muy Bajo</t>
  </si>
  <si>
    <t>Bajo</t>
  </si>
  <si>
    <t>Medio</t>
  </si>
  <si>
    <t>Alto</t>
  </si>
  <si>
    <t>Muy Alto</t>
  </si>
  <si>
    <t>VALOR_NUM</t>
  </si>
  <si>
    <t>1-3</t>
  </si>
  <si>
    <t>3-5</t>
  </si>
  <si>
    <t>5-7</t>
  </si>
  <si>
    <t>7-10</t>
  </si>
  <si>
    <t>Corto Plazo (&lt;5 años)</t>
  </si>
  <si>
    <t>Mediano Plazo (5 a 10 años)</t>
  </si>
  <si>
    <t>Largo Plazo (&gt;10 años)</t>
  </si>
  <si>
    <t>EVALUACIÓN AMBIENTAL</t>
  </si>
  <si>
    <t>PRIORIZACIÓN DE INICIATIVAS CATASTRADAS Y PROPUESTAS</t>
  </si>
  <si>
    <t>Cuenca Río Loncomilla. Embalse Los Laureles</t>
  </si>
  <si>
    <t>Infraestructura para recarga de acuíferos en Cuencas Teno y Lontué, sector restringido Teno-Lontué</t>
  </si>
  <si>
    <t>Construcción de Obras Civiles de Acumulación de Aguas extrapredial e intrapredial, cuenca del Río Maule</t>
  </si>
  <si>
    <t>Construcción Obras Civiles para la Acumulación de Aguas Lluvias y de Vertientes para Riego y Consumo Humano. (Maule)</t>
  </si>
  <si>
    <t>Construcción de Obras Civiles para la Acumulación de Aguas Lluvias y de vertientes para Riego y Consumo humano. Cuencas Costeras</t>
  </si>
  <si>
    <t>Construcción de Obras Civiles para la Acumulación de Aguas Lluvias y de vertientes para Riego y Consumo humano. Secano interior Perquilauquén.</t>
  </si>
  <si>
    <t>Diagnóstico y Análisis integral sobre Acuiferos e investigación de los recursos hidricos de las zonas saturadas y no saturadas y no saturadas en el secano (Cuenca río maule)</t>
  </si>
  <si>
    <t>Estudio Mejoramiento y ampliación de Sistemas de Agua Potable Rural debido a variaciones estacionales de demanda</t>
  </si>
  <si>
    <t>Diseño e implementación de sistema de control en línea de niveles de acuíferos y control de extracciones en los APR con captación subterránea</t>
  </si>
  <si>
    <t>CA39</t>
  </si>
  <si>
    <t>Construcción de Obras de Conducción y Distribución de Aguas, Cuenca del Río Maule</t>
  </si>
  <si>
    <t>Plan de Aumento Eficiencia del uso del agua en el sector agropecuario, Cuenca de Mataquito</t>
  </si>
  <si>
    <t>Plan de Aumento Eficiencia del uso del agua en el sector agropecuario, Cuenca de Maule</t>
  </si>
  <si>
    <t>Plan de Aumento Eficiencia del uso del agua en el sector agropecuario, Cuenca de Loncomilla</t>
  </si>
  <si>
    <t>Plan de Aumento Eficiencia del uso del agua en el sector agropecuario, Cuenca de Perquilauquén</t>
  </si>
  <si>
    <t>Implementación de Infraestructura para la recarga de acuíferos</t>
  </si>
  <si>
    <t>SL05</t>
  </si>
  <si>
    <t>SL06</t>
  </si>
  <si>
    <t>Estudios Hidrológicos e Hidrogeológicos</t>
  </si>
  <si>
    <t xml:space="preserve">Mejoramiento y ampliación de Sistemas de Agua Potable Rural </t>
  </si>
  <si>
    <t>Diseño e implementación de sistemas centralizados de adminsitración de información de APR</t>
  </si>
  <si>
    <t>Proyectos de Mejoramiento de Obras de Captación, conducción y distribución. (LEY 18.450, CNR)</t>
  </si>
  <si>
    <t>ID</t>
  </si>
  <si>
    <t>SUB-LÍNEA</t>
  </si>
  <si>
    <t>INICIATIVAS</t>
  </si>
  <si>
    <t>N° de Iniciativas Indispensables</t>
  </si>
  <si>
    <t>Promedio de  de Iniciativas</t>
  </si>
  <si>
    <t>SL-27</t>
  </si>
  <si>
    <t>SL-28</t>
  </si>
  <si>
    <t>SL-29</t>
  </si>
  <si>
    <t>SL-10</t>
  </si>
  <si>
    <t>I</t>
  </si>
  <si>
    <t>C</t>
  </si>
  <si>
    <t>Factibilidad</t>
  </si>
  <si>
    <t>Pac</t>
  </si>
  <si>
    <t>Dependencia</t>
  </si>
  <si>
    <t>Total</t>
  </si>
  <si>
    <t>Baja</t>
  </si>
  <si>
    <t>Alta</t>
  </si>
  <si>
    <t>Muy Alta</t>
  </si>
  <si>
    <t>Media</t>
  </si>
  <si>
    <t>Muy Baja</t>
  </si>
  <si>
    <t>Compatibilidad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</si>
</sst>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_-* #,##0.000000_-;\-* #,##0.000000_-;_-* &quot;-&quot;??_-;_-@_-"/>
    <numFmt numFmtId="168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6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11"/>
      <color theme="1"/>
      <name val="Verdana"/>
      <family val="2"/>
    </font>
    <font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rgb="FF000000"/>
      <name val="Verdana"/>
      <family val="2"/>
    </font>
    <font>
      <sz val="9"/>
      <name val="Calibri"/>
      <family val="2"/>
      <scheme val="minor"/>
    </font>
    <font>
      <sz val="10"/>
      <color theme="1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0" fillId="0" borderId="3" xfId="0" applyBorder="1"/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 wrapText="1"/>
    </xf>
    <xf numFmtId="0" fontId="0" fillId="6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wrapText="1"/>
    </xf>
    <xf numFmtId="0" fontId="4" fillId="0" borderId="0" xfId="0" applyFont="1"/>
    <xf numFmtId="0" fontId="0" fillId="0" borderId="0" xfId="0" applyBorder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3" fillId="0" borderId="0" xfId="0" applyFont="1"/>
    <xf numFmtId="0" fontId="4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3" fillId="2" borderId="3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right" wrapText="1"/>
    </xf>
    <xf numFmtId="164" fontId="3" fillId="0" borderId="3" xfId="1" applyFont="1" applyBorder="1"/>
    <xf numFmtId="165" fontId="3" fillId="0" borderId="3" xfId="1" applyNumberFormat="1" applyFont="1" applyBorder="1"/>
    <xf numFmtId="164" fontId="0" fillId="0" borderId="0" xfId="0" applyNumberFormat="1"/>
    <xf numFmtId="0" fontId="4" fillId="0" borderId="0" xfId="0" applyFont="1" applyFill="1" applyAlignment="1">
      <alignment horizontal="center"/>
    </xf>
    <xf numFmtId="165" fontId="0" fillId="0" borderId="0" xfId="1" applyNumberFormat="1" applyFont="1"/>
    <xf numFmtId="165" fontId="4" fillId="0" borderId="3" xfId="1" applyNumberFormat="1" applyFont="1" applyBorder="1"/>
    <xf numFmtId="165" fontId="4" fillId="0" borderId="0" xfId="1" applyNumberFormat="1" applyFont="1"/>
    <xf numFmtId="16" fontId="0" fillId="0" borderId="0" xfId="0" quotePrefix="1" applyNumberFormat="1"/>
    <xf numFmtId="0" fontId="11" fillId="0" borderId="0" xfId="0" applyFont="1"/>
    <xf numFmtId="165" fontId="9" fillId="0" borderId="0" xfId="1" applyNumberFormat="1" applyFont="1"/>
    <xf numFmtId="0" fontId="10" fillId="0" borderId="4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wrapText="1"/>
    </xf>
    <xf numFmtId="0" fontId="14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horizontal="left" wrapText="1"/>
    </xf>
    <xf numFmtId="165" fontId="9" fillId="0" borderId="0" xfId="1" applyNumberFormat="1" applyFont="1" applyAlignment="1">
      <alignment horizontal="center"/>
    </xf>
    <xf numFmtId="0" fontId="12" fillId="12" borderId="15" xfId="0" applyFont="1" applyFill="1" applyBorder="1" applyAlignment="1">
      <alignment horizontal="justify" vertical="center" wrapText="1"/>
    </xf>
    <xf numFmtId="0" fontId="4" fillId="0" borderId="3" xfId="0" applyFont="1" applyBorder="1" applyAlignment="1">
      <alignment wrapText="1"/>
    </xf>
    <xf numFmtId="0" fontId="4" fillId="14" borderId="3" xfId="0" applyFont="1" applyFill="1" applyBorder="1" applyAlignment="1">
      <alignment wrapText="1"/>
    </xf>
    <xf numFmtId="0" fontId="4" fillId="13" borderId="3" xfId="0" applyFont="1" applyFill="1" applyBorder="1" applyAlignment="1">
      <alignment wrapText="1"/>
    </xf>
    <xf numFmtId="0" fontId="3" fillId="8" borderId="14" xfId="0" applyFont="1" applyFill="1" applyBorder="1" applyAlignment="1">
      <alignment horizontal="left" vertical="center" wrapText="1"/>
    </xf>
    <xf numFmtId="0" fontId="4" fillId="15" borderId="3" xfId="0" applyFont="1" applyFill="1" applyBorder="1" applyAlignment="1">
      <alignment wrapText="1"/>
    </xf>
    <xf numFmtId="0" fontId="0" fillId="0" borderId="16" xfId="0" applyBorder="1"/>
    <xf numFmtId="165" fontId="0" fillId="0" borderId="16" xfId="1" applyNumberFormat="1" applyFont="1" applyBorder="1"/>
    <xf numFmtId="0" fontId="0" fillId="0" borderId="16" xfId="0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164" fontId="0" fillId="0" borderId="16" xfId="0" applyNumberFormat="1" applyBorder="1"/>
    <xf numFmtId="165" fontId="0" fillId="0" borderId="16" xfId="0" applyNumberFormat="1" applyBorder="1"/>
    <xf numFmtId="0" fontId="13" fillId="11" borderId="15" xfId="0" applyFont="1" applyFill="1" applyBorder="1" applyAlignment="1">
      <alignment horizontal="justify" vertical="center" wrapText="1"/>
    </xf>
    <xf numFmtId="0" fontId="13" fillId="11" borderId="20" xfId="0" applyFont="1" applyFill="1" applyBorder="1" applyAlignment="1">
      <alignment horizontal="justify" vertical="center" wrapText="1"/>
    </xf>
    <xf numFmtId="0" fontId="12" fillId="12" borderId="20" xfId="0" applyFont="1" applyFill="1" applyBorder="1" applyAlignment="1">
      <alignment horizontal="justify" vertical="center" wrapText="1"/>
    </xf>
    <xf numFmtId="165" fontId="11" fillId="0" borderId="0" xfId="1" applyNumberFormat="1" applyFont="1"/>
    <xf numFmtId="0" fontId="7" fillId="0" borderId="0" xfId="0" applyFont="1" applyBorder="1" applyAlignment="1">
      <alignment horizontal="left" wrapText="1"/>
    </xf>
    <xf numFmtId="0" fontId="4" fillId="0" borderId="0" xfId="0" applyFont="1" applyFill="1" applyAlignment="1">
      <alignment wrapText="1"/>
    </xf>
    <xf numFmtId="0" fontId="7" fillId="0" borderId="0" xfId="0" applyFont="1" applyFill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164" fontId="3" fillId="0" borderId="3" xfId="1" applyNumberFormat="1" applyFont="1" applyBorder="1"/>
    <xf numFmtId="166" fontId="0" fillId="0" borderId="16" xfId="0" applyNumberFormat="1" applyBorder="1"/>
    <xf numFmtId="165" fontId="4" fillId="0" borderId="0" xfId="1" applyNumberFormat="1" applyFont="1" applyBorder="1"/>
    <xf numFmtId="165" fontId="7" fillId="0" borderId="0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 wrapText="1"/>
    </xf>
    <xf numFmtId="164" fontId="4" fillId="0" borderId="12" xfId="1" applyNumberFormat="1" applyFont="1" applyBorder="1"/>
    <xf numFmtId="164" fontId="4" fillId="0" borderId="3" xfId="1" applyNumberFormat="1" applyFont="1" applyBorder="1"/>
    <xf numFmtId="167" fontId="7" fillId="0" borderId="0" xfId="1" applyNumberFormat="1" applyFont="1" applyBorder="1" applyAlignment="1">
      <alignment horizontal="center" vertical="center"/>
    </xf>
    <xf numFmtId="168" fontId="4" fillId="0" borderId="3" xfId="2" applyNumberFormat="1" applyFont="1" applyBorder="1"/>
    <xf numFmtId="165" fontId="4" fillId="0" borderId="0" xfId="1" applyNumberFormat="1" applyFont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5" fontId="4" fillId="0" borderId="3" xfId="1" applyNumberFormat="1" applyFont="1" applyBorder="1" applyAlignment="1">
      <alignment horizontal="center"/>
    </xf>
    <xf numFmtId="9" fontId="7" fillId="0" borderId="0" xfId="2" applyFont="1" applyBorder="1" applyAlignment="1">
      <alignment vertical="center" wrapText="1"/>
    </xf>
    <xf numFmtId="9" fontId="7" fillId="0" borderId="0" xfId="2" applyFont="1" applyBorder="1" applyAlignment="1">
      <alignment horizontal="center" vertical="center"/>
    </xf>
    <xf numFmtId="164" fontId="4" fillId="0" borderId="3" xfId="1" applyFont="1" applyBorder="1" applyAlignment="1">
      <alignment horizontal="center"/>
    </xf>
    <xf numFmtId="164" fontId="0" fillId="0" borderId="0" xfId="0" applyNumberFormat="1" applyFill="1"/>
    <xf numFmtId="165" fontId="0" fillId="0" borderId="0" xfId="1" applyNumberFormat="1" applyFont="1" applyFill="1"/>
    <xf numFmtId="0" fontId="3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6" xfId="0" applyBorder="1"/>
    <xf numFmtId="0" fontId="7" fillId="0" borderId="6" xfId="0" applyFont="1" applyBorder="1" applyAlignment="1"/>
    <xf numFmtId="0" fontId="0" fillId="0" borderId="8" xfId="0" applyBorder="1"/>
    <xf numFmtId="0" fontId="0" fillId="0" borderId="2" xfId="0" applyBorder="1"/>
    <xf numFmtId="0" fontId="0" fillId="0" borderId="5" xfId="0" applyBorder="1"/>
    <xf numFmtId="0" fontId="7" fillId="0" borderId="5" xfId="0" applyFont="1" applyBorder="1" applyAlignment="1">
      <alignment horizontal="left" wrapText="1"/>
    </xf>
    <xf numFmtId="164" fontId="7" fillId="0" borderId="5" xfId="0" applyNumberFormat="1" applyFont="1" applyBorder="1" applyAlignment="1"/>
    <xf numFmtId="9" fontId="7" fillId="0" borderId="3" xfId="2" applyFont="1" applyBorder="1" applyAlignment="1">
      <alignment horizontal="center" vertical="center" wrapText="1"/>
    </xf>
    <xf numFmtId="165" fontId="7" fillId="0" borderId="7" xfId="1" applyNumberFormat="1" applyFont="1" applyBorder="1" applyAlignment="1"/>
    <xf numFmtId="165" fontId="7" fillId="0" borderId="9" xfId="1" applyNumberFormat="1" applyFont="1" applyBorder="1" applyAlignment="1"/>
    <xf numFmtId="165" fontId="7" fillId="0" borderId="10" xfId="1" applyNumberFormat="1" applyFont="1" applyBorder="1" applyAlignment="1"/>
    <xf numFmtId="0" fontId="3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  <xf numFmtId="168" fontId="4" fillId="0" borderId="0" xfId="2" applyNumberFormat="1" applyFont="1"/>
    <xf numFmtId="168" fontId="7" fillId="0" borderId="0" xfId="2" applyNumberFormat="1" applyFont="1" applyBorder="1" applyAlignment="1">
      <alignment vertical="center" wrapText="1"/>
    </xf>
    <xf numFmtId="168" fontId="7" fillId="0" borderId="3" xfId="2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165" fontId="4" fillId="0" borderId="0" xfId="1" applyNumberFormat="1" applyFont="1" applyAlignment="1">
      <alignment horizontal="left"/>
    </xf>
    <xf numFmtId="0" fontId="8" fillId="0" borderId="0" xfId="0" applyFont="1" applyFill="1" applyAlignment="1">
      <alignment horizontal="left" vertical="center" wrapText="1"/>
    </xf>
    <xf numFmtId="16" fontId="0" fillId="0" borderId="16" xfId="0" quotePrefix="1" applyNumberFormat="1" applyBorder="1" applyAlignment="1">
      <alignment horizontal="center"/>
    </xf>
    <xf numFmtId="0" fontId="0" fillId="0" borderId="16" xfId="0" quotePrefix="1" applyBorder="1" applyAlignment="1">
      <alignment horizontal="center"/>
    </xf>
    <xf numFmtId="165" fontId="4" fillId="0" borderId="6" xfId="1" applyNumberFormat="1" applyFont="1" applyBorder="1" applyAlignment="1">
      <alignment horizontal="left"/>
    </xf>
    <xf numFmtId="168" fontId="4" fillId="0" borderId="6" xfId="2" applyNumberFormat="1" applyFont="1" applyBorder="1"/>
    <xf numFmtId="165" fontId="4" fillId="0" borderId="6" xfId="1" applyNumberFormat="1" applyFont="1" applyBorder="1"/>
    <xf numFmtId="165" fontId="4" fillId="0" borderId="6" xfId="1" applyNumberFormat="1" applyFont="1" applyBorder="1" applyAlignment="1">
      <alignment horizontal="center"/>
    </xf>
    <xf numFmtId="165" fontId="4" fillId="0" borderId="7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left"/>
    </xf>
    <xf numFmtId="168" fontId="4" fillId="0" borderId="0" xfId="2" applyNumberFormat="1" applyFont="1" applyBorder="1"/>
    <xf numFmtId="165" fontId="4" fillId="0" borderId="9" xfId="1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left"/>
    </xf>
    <xf numFmtId="168" fontId="4" fillId="0" borderId="5" xfId="2" applyNumberFormat="1" applyFont="1" applyBorder="1"/>
    <xf numFmtId="165" fontId="4" fillId="0" borderId="5" xfId="1" applyNumberFormat="1" applyFont="1" applyBorder="1"/>
    <xf numFmtId="165" fontId="4" fillId="0" borderId="5" xfId="1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165" fontId="9" fillId="0" borderId="6" xfId="1" applyNumberFormat="1" applyFont="1" applyBorder="1" applyAlignment="1">
      <alignment horizontal="center"/>
    </xf>
    <xf numFmtId="0" fontId="9" fillId="0" borderId="6" xfId="0" applyFont="1" applyBorder="1"/>
    <xf numFmtId="165" fontId="9" fillId="0" borderId="7" xfId="1" applyNumberFormat="1" applyFont="1" applyBorder="1"/>
    <xf numFmtId="165" fontId="9" fillId="0" borderId="0" xfId="1" applyNumberFormat="1" applyFont="1" applyBorder="1" applyAlignment="1">
      <alignment horizontal="center"/>
    </xf>
    <xf numFmtId="0" fontId="9" fillId="0" borderId="0" xfId="0" applyFont="1" applyBorder="1"/>
    <xf numFmtId="165" fontId="9" fillId="0" borderId="9" xfId="1" applyNumberFormat="1" applyFont="1" applyBorder="1"/>
    <xf numFmtId="165" fontId="9" fillId="0" borderId="5" xfId="1" applyNumberFormat="1" applyFont="1" applyBorder="1" applyAlignment="1">
      <alignment horizontal="center"/>
    </xf>
    <xf numFmtId="0" fontId="9" fillId="0" borderId="5" xfId="0" applyFont="1" applyBorder="1"/>
    <xf numFmtId="165" fontId="9" fillId="0" borderId="10" xfId="1" applyNumberFormat="1" applyFont="1" applyBorder="1"/>
    <xf numFmtId="0" fontId="7" fillId="0" borderId="0" xfId="0" applyFont="1" applyBorder="1" applyAlignment="1">
      <alignment horizontal="left" wrapText="1"/>
    </xf>
    <xf numFmtId="0" fontId="3" fillId="8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16" borderId="3" xfId="0" applyFont="1" applyFill="1" applyBorder="1" applyAlignment="1">
      <alignment horizontal="left" vertical="center" wrapText="1"/>
    </xf>
    <xf numFmtId="0" fontId="3" fillId="13" borderId="3" xfId="0" applyFont="1" applyFill="1" applyBorder="1"/>
    <xf numFmtId="0" fontId="3" fillId="0" borderId="3" xfId="0" applyFont="1" applyFill="1" applyBorder="1"/>
    <xf numFmtId="0" fontId="3" fillId="13" borderId="3" xfId="0" applyFont="1" applyFill="1" applyBorder="1" applyAlignment="1">
      <alignment horizontal="left" vertical="center" wrapText="1"/>
    </xf>
    <xf numFmtId="0" fontId="4" fillId="16" borderId="3" xfId="0" applyFont="1" applyFill="1" applyBorder="1" applyAlignment="1">
      <alignment wrapText="1"/>
    </xf>
    <xf numFmtId="0" fontId="3" fillId="0" borderId="3" xfId="0" applyFont="1" applyFill="1" applyBorder="1" applyAlignment="1">
      <alignment horizontal="left" vertical="center" wrapText="1"/>
    </xf>
    <xf numFmtId="0" fontId="3" fillId="14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 wrapText="1"/>
    </xf>
    <xf numFmtId="0" fontId="3" fillId="13" borderId="3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/>
    </xf>
    <xf numFmtId="0" fontId="3" fillId="8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/>
    </xf>
    <xf numFmtId="0" fontId="15" fillId="9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/>
    </xf>
    <xf numFmtId="0" fontId="3" fillId="10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4" fillId="16" borderId="3" xfId="1" applyNumberFormat="1" applyFont="1" applyFill="1" applyBorder="1" applyAlignment="1">
      <alignment horizontal="center"/>
    </xf>
    <xf numFmtId="0" fontId="3" fillId="9" borderId="12" xfId="0" applyFont="1" applyFill="1" applyBorder="1" applyAlignment="1">
      <alignment vertical="center"/>
    </xf>
    <xf numFmtId="0" fontId="3" fillId="9" borderId="12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2" xfId="0" applyFont="1" applyFill="1" applyBorder="1" applyAlignment="1">
      <alignment vertical="center"/>
    </xf>
    <xf numFmtId="0" fontId="3" fillId="8" borderId="11" xfId="0" applyFont="1" applyFill="1" applyBorder="1" applyAlignment="1">
      <alignment horizontal="left" vertical="center" wrapText="1"/>
    </xf>
    <xf numFmtId="0" fontId="3" fillId="8" borderId="12" xfId="0" applyFont="1" applyFill="1" applyBorder="1" applyAlignment="1">
      <alignment horizontal="left" vertical="center" wrapText="1"/>
    </xf>
    <xf numFmtId="0" fontId="3" fillId="8" borderId="13" xfId="0" applyFont="1" applyFill="1" applyBorder="1" applyAlignment="1">
      <alignment vertical="center"/>
    </xf>
    <xf numFmtId="0" fontId="3" fillId="8" borderId="13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left" vertical="center" wrapText="1"/>
    </xf>
    <xf numFmtId="0" fontId="3" fillId="8" borderId="8" xfId="0" applyFont="1" applyFill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3" fillId="9" borderId="11" xfId="0" applyFont="1" applyFill="1" applyBorder="1" applyAlignment="1">
      <alignment vertical="center"/>
    </xf>
    <xf numFmtId="0" fontId="3" fillId="9" borderId="12" xfId="0" applyFont="1" applyFill="1" applyBorder="1" applyAlignment="1">
      <alignment vertical="center"/>
    </xf>
    <xf numFmtId="0" fontId="3" fillId="9" borderId="11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left" vertical="center" wrapText="1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2" xfId="0" applyFont="1" applyFill="1" applyBorder="1" applyAlignment="1">
      <alignment vertical="center"/>
    </xf>
    <xf numFmtId="0" fontId="3" fillId="10" borderId="11" xfId="0" applyFont="1" applyFill="1" applyBorder="1" applyAlignment="1">
      <alignment horizontal="left" vertical="center" wrapText="1"/>
    </xf>
    <xf numFmtId="0" fontId="3" fillId="10" borderId="13" xfId="0" applyFont="1" applyFill="1" applyBorder="1" applyAlignment="1">
      <alignment horizontal="left" vertical="center" wrapText="1"/>
    </xf>
    <xf numFmtId="0" fontId="3" fillId="10" borderId="12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165" fontId="8" fillId="0" borderId="3" xfId="1" applyNumberFormat="1" applyFont="1" applyBorder="1" applyAlignment="1">
      <alignment horizontal="center" vertical="center" wrapText="1"/>
    </xf>
    <xf numFmtId="0" fontId="13" fillId="11" borderId="17" xfId="0" applyFont="1" applyFill="1" applyBorder="1" applyAlignment="1">
      <alignment horizontal="justify" vertical="center" wrapText="1"/>
    </xf>
    <xf numFmtId="0" fontId="13" fillId="11" borderId="18" xfId="0" applyFont="1" applyFill="1" applyBorder="1" applyAlignment="1">
      <alignment horizontal="justify" vertical="center" wrapText="1"/>
    </xf>
    <xf numFmtId="0" fontId="13" fillId="11" borderId="19" xfId="0" applyFont="1" applyFill="1" applyBorder="1" applyAlignment="1">
      <alignment horizontal="justify" vertical="center" wrapText="1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4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7" fillId="0" borderId="8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7" fillId="0" borderId="9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10" xfId="0" applyFont="1" applyBorder="1" applyAlignment="1">
      <alignment horizontal="left" wrapText="1"/>
    </xf>
    <xf numFmtId="0" fontId="3" fillId="9" borderId="13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9" fontId="4" fillId="0" borderId="3" xfId="2" applyFont="1" applyBorder="1"/>
    <xf numFmtId="166" fontId="0" fillId="16" borderId="16" xfId="0" applyNumberForma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13" fillId="11" borderId="21" xfId="0" applyFont="1" applyFill="1" applyBorder="1" applyAlignment="1">
      <alignment horizontal="justify" vertical="center" wrapText="1"/>
    </xf>
    <xf numFmtId="0" fontId="16" fillId="12" borderId="15" xfId="0" applyFont="1" applyFill="1" applyBorder="1" applyAlignment="1">
      <alignment horizontal="justify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Evaluación Técnica de Iniciativas Propuestas y Catastradas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35120802573852"/>
          <c:y val="0.15448794054561077"/>
          <c:w val="0.87392934398041155"/>
          <c:h val="0.5749393479517673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TEC!$Y$10</c:f>
              <c:strCache>
                <c:ptCount val="1"/>
                <c:pt idx="0">
                  <c:v>Propuestas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TEC!$X$11:$X$16</c:f>
              <c:strCache>
                <c:ptCount val="6"/>
                <c:pt idx="0">
                  <c:v>5 (Medio)</c:v>
                </c:pt>
                <c:pt idx="1">
                  <c:v>6</c:v>
                </c:pt>
                <c:pt idx="2">
                  <c:v>7 (Alto)</c:v>
                </c:pt>
                <c:pt idx="3">
                  <c:v>8</c:v>
                </c:pt>
                <c:pt idx="4">
                  <c:v>9</c:v>
                </c:pt>
                <c:pt idx="5">
                  <c:v>10 (Muy Alto)</c:v>
                </c:pt>
              </c:strCache>
            </c:strRef>
          </c:cat>
          <c:val>
            <c:numRef>
              <c:f>TEC!$Y$11:$Y$16</c:f>
              <c:numCache>
                <c:formatCode>_-* #,##0_-;\-* #,##0_-;_-* "-"??_-;_-@_-</c:formatCode>
                <c:ptCount val="6"/>
                <c:pt idx="0">
                  <c:v>6</c:v>
                </c:pt>
                <c:pt idx="1">
                  <c:v>29</c:v>
                </c:pt>
                <c:pt idx="2">
                  <c:v>41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2"/>
          <c:order val="1"/>
          <c:tx>
            <c:strRef>
              <c:f>TEC!$Z$10</c:f>
              <c:strCache>
                <c:ptCount val="1"/>
                <c:pt idx="0">
                  <c:v>Catastradas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TEC!$X$11:$X$16</c:f>
              <c:strCache>
                <c:ptCount val="6"/>
                <c:pt idx="0">
                  <c:v>5 (Medio)</c:v>
                </c:pt>
                <c:pt idx="1">
                  <c:v>6</c:v>
                </c:pt>
                <c:pt idx="2">
                  <c:v>7 (Alto)</c:v>
                </c:pt>
                <c:pt idx="3">
                  <c:v>8</c:v>
                </c:pt>
                <c:pt idx="4">
                  <c:v>9</c:v>
                </c:pt>
                <c:pt idx="5">
                  <c:v>10 (Muy Alto)</c:v>
                </c:pt>
              </c:strCache>
            </c:strRef>
          </c:cat>
          <c:val>
            <c:numRef>
              <c:f>TEC!$Z$11:$Z$16</c:f>
              <c:numCache>
                <c:formatCode>_-* #,##0_-;\-* #,##0_-;_-* "-"??_-;_-@_-</c:formatCode>
                <c:ptCount val="6"/>
                <c:pt idx="0">
                  <c:v>29</c:v>
                </c:pt>
                <c:pt idx="1">
                  <c:v>16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758336"/>
        <c:axId val="455765000"/>
      </c:barChart>
      <c:catAx>
        <c:axId val="4557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5765000"/>
        <c:crosses val="autoZero"/>
        <c:auto val="1"/>
        <c:lblAlgn val="ctr"/>
        <c:lblOffset val="100"/>
        <c:noMultiLvlLbl val="0"/>
      </c:catAx>
      <c:valAx>
        <c:axId val="45576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57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Evaluación de Iniciativas Propuestas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35120802573852"/>
          <c:y val="0.15448794054561077"/>
          <c:w val="0.87392934398041155"/>
          <c:h val="0.5749393479517673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FACTIBILIDAD!$L$9</c:f>
              <c:strCache>
                <c:ptCount val="1"/>
                <c:pt idx="0">
                  <c:v>Propuestas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FACTIBILIDAD!$K$10:$K$13</c:f>
              <c:strCache>
                <c:ptCount val="4"/>
                <c:pt idx="0">
                  <c:v>1-3</c:v>
                </c:pt>
                <c:pt idx="1">
                  <c:v>3-5</c:v>
                </c:pt>
                <c:pt idx="2">
                  <c:v>5-7</c:v>
                </c:pt>
                <c:pt idx="3">
                  <c:v>7-10</c:v>
                </c:pt>
              </c:strCache>
            </c:strRef>
          </c:cat>
          <c:val>
            <c:numRef>
              <c:f>FACTIBILIDAD!$L$10:$L$13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52</c:v>
                </c:pt>
                <c:pt idx="3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416240"/>
        <c:axId val="598418200"/>
      </c:barChart>
      <c:catAx>
        <c:axId val="5984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8418200"/>
        <c:crosses val="autoZero"/>
        <c:auto val="1"/>
        <c:lblAlgn val="ctr"/>
        <c:lblOffset val="100"/>
        <c:noMultiLvlLbl val="0"/>
      </c:catAx>
      <c:valAx>
        <c:axId val="59841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84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Resultados de la Priorización de Iniciativas Propuestas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35120802573852"/>
          <c:y val="0.15448794054561077"/>
          <c:w val="0.87392934398041155"/>
          <c:h val="0.5749393479517673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PRIORIZACION!$O$9</c:f>
              <c:strCache>
                <c:ptCount val="1"/>
                <c:pt idx="0">
                  <c:v>Propuestas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PRIORIZACION!$N$10:$N$13</c:f>
              <c:strCache>
                <c:ptCount val="3"/>
                <c:pt idx="0">
                  <c:v>Corto Plazo (&lt;5 años)</c:v>
                </c:pt>
                <c:pt idx="1">
                  <c:v>Mediano Plazo (5 a 10 años)</c:v>
                </c:pt>
                <c:pt idx="2">
                  <c:v>Largo Plazo (&gt;10 años)</c:v>
                </c:pt>
              </c:strCache>
            </c:strRef>
          </c:cat>
          <c:val>
            <c:numRef>
              <c:f>PRIORIZACION!$O$10:$O$13</c:f>
              <c:numCache>
                <c:formatCode>_-* #,##0_-;\-* #,##0_-;_-* "-"??_-;_-@_-</c:formatCode>
                <c:ptCount val="4"/>
                <c:pt idx="0">
                  <c:v>61</c:v>
                </c:pt>
                <c:pt idx="1">
                  <c:v>16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99912"/>
        <c:axId val="596102264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PRIORIZACION!$P$9</c15:sqref>
                        </c15:formulaRef>
                      </c:ext>
                    </c:extLst>
                    <c:strCache>
                      <c:ptCount val="1"/>
                      <c:pt idx="0">
                        <c:v>Catastradas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PRIORIZACION!$N$10:$N$13</c15:sqref>
                        </c15:formulaRef>
                      </c:ext>
                    </c:extLst>
                    <c:strCache>
                      <c:ptCount val="3"/>
                      <c:pt idx="0">
                        <c:v>Corto Plazo (&lt;5 años)</c:v>
                      </c:pt>
                      <c:pt idx="1">
                        <c:v>Mediano Plazo (5 a 10 años)</c:v>
                      </c:pt>
                      <c:pt idx="2">
                        <c:v>Largo Plazo (&gt;10 años)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PRIORIZACION!$P$10:$P$13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9609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6102264"/>
        <c:crosses val="autoZero"/>
        <c:auto val="1"/>
        <c:lblAlgn val="ctr"/>
        <c:lblOffset val="100"/>
        <c:noMultiLvlLbl val="0"/>
      </c:catAx>
      <c:valAx>
        <c:axId val="5961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60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Factibilidad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921327721965789"/>
          <c:y val="0.15448794054561077"/>
          <c:w val="0.8480672459046068"/>
          <c:h val="0.5749393479517673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PRIORIZACION!$O$35</c:f>
              <c:strCache>
                <c:ptCount val="1"/>
                <c:pt idx="0">
                  <c:v>Factibilidad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PRIORIZACION!$N$36:$N$40</c:f>
              <c:strCache>
                <c:ptCount val="5"/>
                <c:pt idx="0">
                  <c:v>Muy Baja</c:v>
                </c:pt>
                <c:pt idx="1">
                  <c:v>Baja</c:v>
                </c:pt>
                <c:pt idx="2">
                  <c:v>Media</c:v>
                </c:pt>
                <c:pt idx="3">
                  <c:v>Alta</c:v>
                </c:pt>
                <c:pt idx="4">
                  <c:v>Muy Alta</c:v>
                </c:pt>
              </c:strCache>
            </c:strRef>
          </c:cat>
          <c:val>
            <c:numRef>
              <c:f>PRIORIZACION!$O$36:$O$40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44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260576"/>
        <c:axId val="508266064"/>
        <c:extLst/>
      </c:barChart>
      <c:catAx>
        <c:axId val="5082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8266064"/>
        <c:crosses val="autoZero"/>
        <c:auto val="1"/>
        <c:lblAlgn val="ctr"/>
        <c:lblOffset val="100"/>
        <c:noMultiLvlLbl val="0"/>
      </c:catAx>
      <c:valAx>
        <c:axId val="5082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82605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Compatibilidad con Políticas de la DGA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921327721965789"/>
          <c:y val="0.15448794054561077"/>
          <c:w val="0.8480672459046068"/>
          <c:h val="0.5749393479517673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PRIORIZACION!$P$35</c:f>
              <c:strCache>
                <c:ptCount val="1"/>
                <c:pt idx="0">
                  <c:v>Compatibilidad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PRIORIZACION!$N$36:$N$40</c:f>
              <c:strCache>
                <c:ptCount val="5"/>
                <c:pt idx="0">
                  <c:v>Muy Baja</c:v>
                </c:pt>
                <c:pt idx="1">
                  <c:v>Baja</c:v>
                </c:pt>
                <c:pt idx="2">
                  <c:v>Media</c:v>
                </c:pt>
                <c:pt idx="3">
                  <c:v>Alta</c:v>
                </c:pt>
                <c:pt idx="4">
                  <c:v>Muy Alta</c:v>
                </c:pt>
              </c:strCache>
            </c:strRef>
          </c:cat>
          <c:val>
            <c:numRef>
              <c:f>PRIORIZACION!$P$36:$P$40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23</c:v>
                </c:pt>
                <c:pt idx="4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758000"/>
        <c:axId val="652755648"/>
        <c:extLst/>
      </c:barChart>
      <c:catAx>
        <c:axId val="6527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2755648"/>
        <c:crosses val="autoZero"/>
        <c:auto val="1"/>
        <c:lblAlgn val="ctr"/>
        <c:lblOffset val="100"/>
        <c:noMultiLvlLbl val="0"/>
      </c:catAx>
      <c:valAx>
        <c:axId val="6527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27580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Participación Ciudadana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921327721965789"/>
          <c:y val="0.15448794054561077"/>
          <c:w val="0.8480672459046068"/>
          <c:h val="0.5749393479517673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PRIORIZACION!$Q$35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PRIORIZACION!$N$36:$N$40</c:f>
              <c:strCache>
                <c:ptCount val="5"/>
                <c:pt idx="0">
                  <c:v>Muy Baja</c:v>
                </c:pt>
                <c:pt idx="1">
                  <c:v>Baja</c:v>
                </c:pt>
                <c:pt idx="2">
                  <c:v>Media</c:v>
                </c:pt>
                <c:pt idx="3">
                  <c:v>Alta</c:v>
                </c:pt>
                <c:pt idx="4">
                  <c:v>Muy Alta</c:v>
                </c:pt>
              </c:strCache>
            </c:strRef>
          </c:cat>
          <c:val>
            <c:numRef>
              <c:f>PRIORIZACION!$Q$36:$Q$40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42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262536"/>
        <c:axId val="508260968"/>
        <c:extLst/>
      </c:barChart>
      <c:catAx>
        <c:axId val="50826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8260968"/>
        <c:crosses val="autoZero"/>
        <c:auto val="1"/>
        <c:lblAlgn val="ctr"/>
        <c:lblOffset val="100"/>
        <c:noMultiLvlLbl val="0"/>
      </c:catAx>
      <c:valAx>
        <c:axId val="50826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82625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Dependencia entre medidas</a:t>
            </a:r>
            <a:r>
              <a:rPr lang="es-CL" baseline="0"/>
              <a:t> del Plan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921327721965789"/>
          <c:y val="0.15448794054561077"/>
          <c:w val="0.8480672459046068"/>
          <c:h val="0.5749393479517673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PRIORIZACION!$R$35</c:f>
              <c:strCache>
                <c:ptCount val="1"/>
                <c:pt idx="0">
                  <c:v>Dependencia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PRIORIZACION!$N$36:$N$40</c:f>
              <c:strCache>
                <c:ptCount val="5"/>
                <c:pt idx="0">
                  <c:v>Muy Baja</c:v>
                </c:pt>
                <c:pt idx="1">
                  <c:v>Baja</c:v>
                </c:pt>
                <c:pt idx="2">
                  <c:v>Media</c:v>
                </c:pt>
                <c:pt idx="3">
                  <c:v>Alta</c:v>
                </c:pt>
                <c:pt idx="4">
                  <c:v>Muy Alta</c:v>
                </c:pt>
              </c:strCache>
            </c:strRef>
          </c:cat>
          <c:val>
            <c:numRef>
              <c:f>PRIORIZACION!$R$36:$R$40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21</c:v>
                </c:pt>
                <c:pt idx="4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00472"/>
        <c:axId val="656098904"/>
        <c:extLst/>
      </c:barChart>
      <c:catAx>
        <c:axId val="65610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6098904"/>
        <c:crosses val="autoZero"/>
        <c:auto val="1"/>
        <c:lblAlgn val="ctr"/>
        <c:lblOffset val="100"/>
        <c:noMultiLvlLbl val="0"/>
      </c:catAx>
      <c:valAx>
        <c:axId val="65609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6100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Evaluación Técnica</a:t>
            </a:r>
            <a:r>
              <a:rPr lang="es-CL" baseline="0"/>
              <a:t> de Iniciativas según Objetivos del Plan 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5527174956788937E-2"/>
          <c:y val="0.14689113491576672"/>
          <c:w val="0.8179715390121689"/>
          <c:h val="0.535687701157776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TEC!$D$155</c:f>
              <c:strCache>
                <c:ptCount val="1"/>
                <c:pt idx="0">
                  <c:v>Promedio de  de Iniciativas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TEC!$F$154:$S$154</c:f>
              <c:strCache>
                <c:ptCount val="14"/>
                <c:pt idx="0">
                  <c:v>OBJ01-MNJO</c:v>
                </c:pt>
                <c:pt idx="1">
                  <c:v>OBJ02-INFO</c:v>
                </c:pt>
                <c:pt idx="2">
                  <c:v>OBJ03-DAA</c:v>
                </c:pt>
                <c:pt idx="3">
                  <c:v>OBJ04-APR</c:v>
                </c:pt>
                <c:pt idx="4">
                  <c:v>OBJ05-RGO</c:v>
                </c:pt>
                <c:pt idx="5">
                  <c:v>OBJ06-IND</c:v>
                </c:pt>
                <c:pt idx="6">
                  <c:v>OBJ07-NEX</c:v>
                </c:pt>
                <c:pt idx="7">
                  <c:v>OBJ08-CAL</c:v>
                </c:pt>
                <c:pt idx="8">
                  <c:v>OBJ09-ECO</c:v>
                </c:pt>
                <c:pt idx="9">
                  <c:v>OBJ10-OT</c:v>
                </c:pt>
                <c:pt idx="10">
                  <c:v>OBJ11-EXT</c:v>
                </c:pt>
                <c:pt idx="11">
                  <c:v>OBJ12-GIRH</c:v>
                </c:pt>
                <c:pt idx="12">
                  <c:v>OBJ13-DGA</c:v>
                </c:pt>
                <c:pt idx="13">
                  <c:v>OBJ14-COORD</c:v>
                </c:pt>
              </c:strCache>
            </c:strRef>
          </c:cat>
          <c:val>
            <c:numRef>
              <c:f>TEC!$F$155:$S$155</c:f>
              <c:numCache>
                <c:formatCode>_-* #,##0.00_-;\-* #,##0.00_-;_-* "-"??_-;_-@_-</c:formatCode>
                <c:ptCount val="14"/>
                <c:pt idx="0">
                  <c:v>8.0198675496688736</c:v>
                </c:pt>
                <c:pt idx="1">
                  <c:v>4.2384105960264904</c:v>
                </c:pt>
                <c:pt idx="2">
                  <c:v>5.4503311258278142</c:v>
                </c:pt>
                <c:pt idx="3">
                  <c:v>4.7218543046357615</c:v>
                </c:pt>
                <c:pt idx="4">
                  <c:v>7.5099337748344368</c:v>
                </c:pt>
                <c:pt idx="5">
                  <c:v>4.3112582781456954</c:v>
                </c:pt>
                <c:pt idx="6">
                  <c:v>4.6953642384105958</c:v>
                </c:pt>
                <c:pt idx="7">
                  <c:v>5.9337748344370862</c:v>
                </c:pt>
                <c:pt idx="8">
                  <c:v>5.9735099337748343</c:v>
                </c:pt>
                <c:pt idx="9">
                  <c:v>6.1920529801324502</c:v>
                </c:pt>
                <c:pt idx="10">
                  <c:v>6.8741721854304636</c:v>
                </c:pt>
                <c:pt idx="11">
                  <c:v>6.9205298013245029</c:v>
                </c:pt>
                <c:pt idx="12">
                  <c:v>6.7086092715231791</c:v>
                </c:pt>
                <c:pt idx="13">
                  <c:v>7.112582781456954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5758728"/>
        <c:axId val="455757944"/>
      </c:barChart>
      <c:lineChart>
        <c:grouping val="standard"/>
        <c:varyColors val="0"/>
        <c:ser>
          <c:idx val="1"/>
          <c:order val="1"/>
          <c:tx>
            <c:strRef>
              <c:f>TEC!$D$156</c:f>
              <c:strCache>
                <c:ptCount val="1"/>
                <c:pt idx="0">
                  <c:v>N° de Iniciativas Indispensables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TEC!$F$154:$S$154</c:f>
              <c:strCache>
                <c:ptCount val="14"/>
                <c:pt idx="0">
                  <c:v>OBJ01-MNJO</c:v>
                </c:pt>
                <c:pt idx="1">
                  <c:v>OBJ02-INFO</c:v>
                </c:pt>
                <c:pt idx="2">
                  <c:v>OBJ03-DAA</c:v>
                </c:pt>
                <c:pt idx="3">
                  <c:v>OBJ04-APR</c:v>
                </c:pt>
                <c:pt idx="4">
                  <c:v>OBJ05-RGO</c:v>
                </c:pt>
                <c:pt idx="5">
                  <c:v>OBJ06-IND</c:v>
                </c:pt>
                <c:pt idx="6">
                  <c:v>OBJ07-NEX</c:v>
                </c:pt>
                <c:pt idx="7">
                  <c:v>OBJ08-CAL</c:v>
                </c:pt>
                <c:pt idx="8">
                  <c:v>OBJ09-ECO</c:v>
                </c:pt>
                <c:pt idx="9">
                  <c:v>OBJ10-OT</c:v>
                </c:pt>
                <c:pt idx="10">
                  <c:v>OBJ11-EXT</c:v>
                </c:pt>
                <c:pt idx="11">
                  <c:v>OBJ12-GIRH</c:v>
                </c:pt>
                <c:pt idx="12">
                  <c:v>OBJ13-DGA</c:v>
                </c:pt>
                <c:pt idx="13">
                  <c:v>OBJ14-COORD</c:v>
                </c:pt>
              </c:strCache>
            </c:strRef>
          </c:cat>
          <c:val>
            <c:numRef>
              <c:f>TEC!$F$156:$S$156</c:f>
              <c:numCache>
                <c:formatCode>_-* #,##0_-;\-* #,##0_-;_-* "-"??_-;_-@_-</c:formatCode>
                <c:ptCount val="14"/>
                <c:pt idx="0">
                  <c:v>90</c:v>
                </c:pt>
                <c:pt idx="1">
                  <c:v>15</c:v>
                </c:pt>
                <c:pt idx="2">
                  <c:v>18</c:v>
                </c:pt>
                <c:pt idx="3">
                  <c:v>8</c:v>
                </c:pt>
                <c:pt idx="4">
                  <c:v>73</c:v>
                </c:pt>
                <c:pt idx="5">
                  <c:v>2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8</c:v>
                </c:pt>
                <c:pt idx="10">
                  <c:v>47</c:v>
                </c:pt>
                <c:pt idx="11">
                  <c:v>50</c:v>
                </c:pt>
                <c:pt idx="12">
                  <c:v>44</c:v>
                </c:pt>
                <c:pt idx="13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764608"/>
        <c:axId val="455763432"/>
      </c:lineChart>
      <c:catAx>
        <c:axId val="4557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5763432"/>
        <c:crosses val="autoZero"/>
        <c:auto val="1"/>
        <c:lblAlgn val="ctr"/>
        <c:lblOffset val="100"/>
        <c:noMultiLvlLbl val="0"/>
      </c:catAx>
      <c:valAx>
        <c:axId val="45576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5764608"/>
        <c:crosses val="autoZero"/>
        <c:crossBetween val="between"/>
      </c:valAx>
      <c:valAx>
        <c:axId val="455757944"/>
        <c:scaling>
          <c:orientation val="minMax"/>
          <c:max val="10"/>
        </c:scaling>
        <c:delete val="0"/>
        <c:axPos val="r"/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5758728"/>
        <c:crosses val="max"/>
        <c:crossBetween val="between"/>
      </c:valAx>
      <c:catAx>
        <c:axId val="455758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757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Evaluación Económica de Iniciativas Propuestas y Catastradas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35120802573852"/>
          <c:y val="0.15448794054561077"/>
          <c:w val="0.87392934398041155"/>
          <c:h val="0.5749393479517673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ECO!$M$10</c:f>
              <c:strCache>
                <c:ptCount val="1"/>
                <c:pt idx="0">
                  <c:v>Propuestas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ECO!$L$11:$L$15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ECO!$M$11:$M$15</c:f>
              <c:numCache>
                <c:formatCode>_-* #,##0_-;\-* #,##0_-;_-* "-"??_-;_-@_-</c:formatCode>
                <c:ptCount val="5"/>
                <c:pt idx="0">
                  <c:v>3</c:v>
                </c:pt>
                <c:pt idx="1">
                  <c:v>22</c:v>
                </c:pt>
                <c:pt idx="2">
                  <c:v>34</c:v>
                </c:pt>
                <c:pt idx="3">
                  <c:v>2</c:v>
                </c:pt>
                <c:pt idx="4">
                  <c:v>16</c:v>
                </c:pt>
              </c:numCache>
            </c:numRef>
          </c:val>
        </c:ser>
        <c:ser>
          <c:idx val="2"/>
          <c:order val="1"/>
          <c:tx>
            <c:strRef>
              <c:f>ECO!$N$10</c:f>
              <c:strCache>
                <c:ptCount val="1"/>
                <c:pt idx="0">
                  <c:v>Catastradas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ECO!$L$11:$L$15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ECO!$N$11:$N$15</c:f>
              <c:numCache>
                <c:formatCode>_-* #,##0_-;\-* #,##0_-;_-* "-"??_-;_-@_-</c:formatCode>
                <c:ptCount val="5"/>
                <c:pt idx="0">
                  <c:v>8</c:v>
                </c:pt>
                <c:pt idx="1">
                  <c:v>8</c:v>
                </c:pt>
                <c:pt idx="2">
                  <c:v>35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761864"/>
        <c:axId val="455760296"/>
      </c:barChart>
      <c:catAx>
        <c:axId val="45576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5760296"/>
        <c:crosses val="autoZero"/>
        <c:auto val="1"/>
        <c:lblAlgn val="ctr"/>
        <c:lblOffset val="100"/>
        <c:noMultiLvlLbl val="0"/>
      </c:catAx>
      <c:valAx>
        <c:axId val="4557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576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Evaluación Ambiental de Iniciativas según Objetivos del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285253659781298"/>
          <c:y val="0.17171296296296296"/>
          <c:w val="0.85956152993341128"/>
          <c:h val="0.56313101487314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AMB!$I$46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AMB!$J$45:$W$45</c:f>
              <c:strCache>
                <c:ptCount val="14"/>
                <c:pt idx="0">
                  <c:v>OBJ01-MNJO</c:v>
                </c:pt>
                <c:pt idx="1">
                  <c:v>OBJ02-INFO</c:v>
                </c:pt>
                <c:pt idx="2">
                  <c:v>OBJ03-DAA</c:v>
                </c:pt>
                <c:pt idx="3">
                  <c:v>OBJ04-APR</c:v>
                </c:pt>
                <c:pt idx="4">
                  <c:v>OBJ05-RGO</c:v>
                </c:pt>
                <c:pt idx="5">
                  <c:v>OBJ06-IND</c:v>
                </c:pt>
                <c:pt idx="6">
                  <c:v>OBJ07-NEX</c:v>
                </c:pt>
                <c:pt idx="7">
                  <c:v>OBJ08-CAL</c:v>
                </c:pt>
                <c:pt idx="8">
                  <c:v>OBJ09-ECO</c:v>
                </c:pt>
                <c:pt idx="9">
                  <c:v>OBJ10-OT</c:v>
                </c:pt>
                <c:pt idx="10">
                  <c:v>OBJ11-EXT</c:v>
                </c:pt>
                <c:pt idx="11">
                  <c:v>OBJ12-GIRH</c:v>
                </c:pt>
                <c:pt idx="12">
                  <c:v>OBJ13-DGA</c:v>
                </c:pt>
                <c:pt idx="13">
                  <c:v>OBJ14-COORD</c:v>
                </c:pt>
              </c:strCache>
            </c:strRef>
          </c:cat>
          <c:val>
            <c:numRef>
              <c:f>AMB!$J$46:$W$46</c:f>
              <c:numCache>
                <c:formatCode>_-* #,##0.0_-;\-* #,##0.0_-;_-* "-"??_-;_-@_-</c:formatCode>
                <c:ptCount val="14"/>
                <c:pt idx="0">
                  <c:v>4.2972972972972974</c:v>
                </c:pt>
                <c:pt idx="1">
                  <c:v>10</c:v>
                </c:pt>
                <c:pt idx="2">
                  <c:v>7</c:v>
                </c:pt>
                <c:pt idx="3">
                  <c:v>6.8571428571428568</c:v>
                </c:pt>
                <c:pt idx="4">
                  <c:v>6.75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8.5</c:v>
                </c:pt>
                <c:pt idx="11">
                  <c:v>7</c:v>
                </c:pt>
                <c:pt idx="12">
                  <c:v>7.2857142857142856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760688"/>
        <c:axId val="455761080"/>
      </c:barChart>
      <c:catAx>
        <c:axId val="4557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5761080"/>
        <c:crosses val="autoZero"/>
        <c:auto val="1"/>
        <c:lblAlgn val="ctr"/>
        <c:lblOffset val="100"/>
        <c:noMultiLvlLbl val="0"/>
      </c:catAx>
      <c:valAx>
        <c:axId val="45576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576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Evaluación Económica de Iniciativas según Objetivos del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285253659781298"/>
          <c:y val="0.17171296296296296"/>
          <c:w val="0.85956152993341128"/>
          <c:h val="0.56313101487314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ECO!$I$45:$L$45</c:f>
              <c:strCache>
                <c:ptCount val="4"/>
                <c:pt idx="0">
                  <c:v> 1 </c:v>
                </c:pt>
                <c:pt idx="1">
                  <c:v> 1 </c:v>
                </c:pt>
                <c:pt idx="3">
                  <c:v>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ECO!$M$44:$Z$44</c:f>
              <c:strCache>
                <c:ptCount val="14"/>
                <c:pt idx="0">
                  <c:v>OBJ01-MNJO</c:v>
                </c:pt>
                <c:pt idx="1">
                  <c:v>OBJ02-INFO</c:v>
                </c:pt>
                <c:pt idx="2">
                  <c:v>OBJ03-DAA</c:v>
                </c:pt>
                <c:pt idx="3">
                  <c:v>OBJ04-APR</c:v>
                </c:pt>
                <c:pt idx="4">
                  <c:v>OBJ05-RGO</c:v>
                </c:pt>
                <c:pt idx="5">
                  <c:v>OBJ06-IND</c:v>
                </c:pt>
                <c:pt idx="6">
                  <c:v>OBJ07-NEX</c:v>
                </c:pt>
                <c:pt idx="7">
                  <c:v>OBJ08-CAL</c:v>
                </c:pt>
                <c:pt idx="8">
                  <c:v>OBJ09-ECO</c:v>
                </c:pt>
                <c:pt idx="9">
                  <c:v>OBJ10-OT</c:v>
                </c:pt>
                <c:pt idx="10">
                  <c:v>OBJ11-EXT</c:v>
                </c:pt>
                <c:pt idx="11">
                  <c:v>OBJ12-GIRH</c:v>
                </c:pt>
                <c:pt idx="12">
                  <c:v>OBJ13-DGA</c:v>
                </c:pt>
                <c:pt idx="13">
                  <c:v>OBJ14-COORD</c:v>
                </c:pt>
              </c:strCache>
            </c:strRef>
          </c:cat>
          <c:val>
            <c:numRef>
              <c:f>ECO!$M$45:$Z$45</c:f>
              <c:numCache>
                <c:formatCode>_-* #,##0.0_-;\-* #,##0.0_-;_-* "-"??_-;_-@_-</c:formatCode>
                <c:ptCount val="14"/>
                <c:pt idx="0">
                  <c:v>5.5675675675675675</c:v>
                </c:pt>
                <c:pt idx="1">
                  <c:v>3.2</c:v>
                </c:pt>
                <c:pt idx="2">
                  <c:v>4.4000000000000004</c:v>
                </c:pt>
                <c:pt idx="3">
                  <c:v>3.75</c:v>
                </c:pt>
                <c:pt idx="4">
                  <c:v>4.5625</c:v>
                </c:pt>
                <c:pt idx="5">
                  <c:v>6.5</c:v>
                </c:pt>
                <c:pt idx="6">
                  <c:v>5</c:v>
                </c:pt>
                <c:pt idx="7">
                  <c:v>4.25</c:v>
                </c:pt>
                <c:pt idx="8">
                  <c:v>3</c:v>
                </c:pt>
                <c:pt idx="9">
                  <c:v>7.5</c:v>
                </c:pt>
                <c:pt idx="10">
                  <c:v>4.75</c:v>
                </c:pt>
                <c:pt idx="11">
                  <c:v>4.666666666666667</c:v>
                </c:pt>
                <c:pt idx="12">
                  <c:v>6.6428571428571432</c:v>
                </c:pt>
                <c:pt idx="13">
                  <c:v>8.3333333333333339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906816"/>
        <c:axId val="455707624"/>
      </c:barChart>
      <c:catAx>
        <c:axId val="3649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5707624"/>
        <c:crosses val="autoZero"/>
        <c:auto val="1"/>
        <c:lblAlgn val="ctr"/>
        <c:lblOffset val="100"/>
        <c:noMultiLvlLbl val="0"/>
      </c:catAx>
      <c:valAx>
        <c:axId val="45570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490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Evaluación Ambiental de Iniciativas Propuestas y Catastradas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35120802573852"/>
          <c:y val="0.15448794054561077"/>
          <c:w val="0.87392934398041155"/>
          <c:h val="0.5749393479517673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AMB!$J$10</c:f>
              <c:strCache>
                <c:ptCount val="1"/>
                <c:pt idx="0">
                  <c:v>Propuestas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AMB!$I$11:$I$14</c:f>
              <c:strCache>
                <c:ptCount val="4"/>
                <c:pt idx="0">
                  <c:v>3 (Negativo controlado)</c:v>
                </c:pt>
                <c:pt idx="1">
                  <c:v>5 (Neutro)</c:v>
                </c:pt>
                <c:pt idx="2">
                  <c:v>7 (Positivo)</c:v>
                </c:pt>
                <c:pt idx="3">
                  <c:v>10 (Positivo relevante)</c:v>
                </c:pt>
              </c:strCache>
            </c:strRef>
          </c:cat>
          <c:val>
            <c:numRef>
              <c:f>AMB!$J$11:$J$14</c:f>
              <c:numCache>
                <c:formatCode>_-* #,##0_-;\-* #,##0_-;_-* "-"??_-;_-@_-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39</c:v>
                </c:pt>
                <c:pt idx="3">
                  <c:v>26</c:v>
                </c:pt>
              </c:numCache>
            </c:numRef>
          </c:val>
        </c:ser>
        <c:ser>
          <c:idx val="2"/>
          <c:order val="1"/>
          <c:tx>
            <c:strRef>
              <c:f>AMB!$K$10</c:f>
              <c:strCache>
                <c:ptCount val="1"/>
                <c:pt idx="0">
                  <c:v>Catastradas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AMB!$I$11:$I$14</c:f>
              <c:strCache>
                <c:ptCount val="4"/>
                <c:pt idx="0">
                  <c:v>3 (Negativo controlado)</c:v>
                </c:pt>
                <c:pt idx="1">
                  <c:v>5 (Neutro)</c:v>
                </c:pt>
                <c:pt idx="2">
                  <c:v>7 (Positivo)</c:v>
                </c:pt>
                <c:pt idx="3">
                  <c:v>10 (Positivo relevante)</c:v>
                </c:pt>
              </c:strCache>
            </c:strRef>
          </c:cat>
          <c:val>
            <c:numRef>
              <c:f>AMB!$K$11:$K$14</c:f>
              <c:numCache>
                <c:formatCode>_-* #,##0_-;\-* #,##0_-;_-* "-"??_-;_-@_-</c:formatCode>
                <c:ptCount val="4"/>
                <c:pt idx="0">
                  <c:v>19</c:v>
                </c:pt>
                <c:pt idx="1">
                  <c:v>13</c:v>
                </c:pt>
                <c:pt idx="2">
                  <c:v>22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101872"/>
        <c:axId val="596102656"/>
      </c:barChart>
      <c:catAx>
        <c:axId val="5961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6102656"/>
        <c:crosses val="autoZero"/>
        <c:auto val="1"/>
        <c:lblAlgn val="ctr"/>
        <c:lblOffset val="100"/>
        <c:noMultiLvlLbl val="0"/>
      </c:catAx>
      <c:valAx>
        <c:axId val="5961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61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Evaluación Ambiental de Iniciativas según Objetivos del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285253659781298"/>
          <c:y val="0.17171296296296296"/>
          <c:w val="0.85956152993341128"/>
          <c:h val="0.56313101487314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AMB!$I$46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AMB!$J$45:$W$45</c:f>
              <c:strCache>
                <c:ptCount val="14"/>
                <c:pt idx="0">
                  <c:v>OBJ01-MNJO</c:v>
                </c:pt>
                <c:pt idx="1">
                  <c:v>OBJ02-INFO</c:v>
                </c:pt>
                <c:pt idx="2">
                  <c:v>OBJ03-DAA</c:v>
                </c:pt>
                <c:pt idx="3">
                  <c:v>OBJ04-APR</c:v>
                </c:pt>
                <c:pt idx="4">
                  <c:v>OBJ05-RGO</c:v>
                </c:pt>
                <c:pt idx="5">
                  <c:v>OBJ06-IND</c:v>
                </c:pt>
                <c:pt idx="6">
                  <c:v>OBJ07-NEX</c:v>
                </c:pt>
                <c:pt idx="7">
                  <c:v>OBJ08-CAL</c:v>
                </c:pt>
                <c:pt idx="8">
                  <c:v>OBJ09-ECO</c:v>
                </c:pt>
                <c:pt idx="9">
                  <c:v>OBJ10-OT</c:v>
                </c:pt>
                <c:pt idx="10">
                  <c:v>OBJ11-EXT</c:v>
                </c:pt>
                <c:pt idx="11">
                  <c:v>OBJ12-GIRH</c:v>
                </c:pt>
                <c:pt idx="12">
                  <c:v>OBJ13-DGA</c:v>
                </c:pt>
                <c:pt idx="13">
                  <c:v>OBJ14-COORD</c:v>
                </c:pt>
              </c:strCache>
            </c:strRef>
          </c:cat>
          <c:val>
            <c:numRef>
              <c:f>AMB!$J$46:$W$46</c:f>
              <c:numCache>
                <c:formatCode>_-* #,##0.0_-;\-* #,##0.0_-;_-* "-"??_-;_-@_-</c:formatCode>
                <c:ptCount val="14"/>
                <c:pt idx="0">
                  <c:v>4.2972972972972974</c:v>
                </c:pt>
                <c:pt idx="1">
                  <c:v>10</c:v>
                </c:pt>
                <c:pt idx="2">
                  <c:v>7</c:v>
                </c:pt>
                <c:pt idx="3">
                  <c:v>6.8571428571428568</c:v>
                </c:pt>
                <c:pt idx="4">
                  <c:v>6.75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8.5</c:v>
                </c:pt>
                <c:pt idx="11">
                  <c:v>7</c:v>
                </c:pt>
                <c:pt idx="12">
                  <c:v>7.2857142857142856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104616"/>
        <c:axId val="596100304"/>
      </c:barChart>
      <c:catAx>
        <c:axId val="59610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6100304"/>
        <c:crosses val="autoZero"/>
        <c:auto val="1"/>
        <c:lblAlgn val="ctr"/>
        <c:lblOffset val="100"/>
        <c:noMultiLvlLbl val="0"/>
      </c:catAx>
      <c:valAx>
        <c:axId val="5961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610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Evaluación de Iniciativas Propuestas y Catastradas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35120802573852"/>
          <c:y val="0.15448794054561077"/>
          <c:w val="0.87392934398041155"/>
          <c:h val="0.5749393479517673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FACTIBILIDAD!$L$9</c:f>
              <c:strCache>
                <c:ptCount val="1"/>
                <c:pt idx="0">
                  <c:v>Propuestas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FACTIBILIDAD!$K$10:$K$13</c:f>
              <c:strCache>
                <c:ptCount val="4"/>
                <c:pt idx="0">
                  <c:v>1-3</c:v>
                </c:pt>
                <c:pt idx="1">
                  <c:v>3-5</c:v>
                </c:pt>
                <c:pt idx="2">
                  <c:v>5-7</c:v>
                </c:pt>
                <c:pt idx="3">
                  <c:v>7-10</c:v>
                </c:pt>
              </c:strCache>
            </c:strRef>
          </c:cat>
          <c:val>
            <c:numRef>
              <c:f>FACTIBILIDAD!$L$10:$L$13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52</c:v>
                </c:pt>
                <c:pt idx="3">
                  <c:v>22</c:v>
                </c:pt>
              </c:numCache>
            </c:numRef>
          </c:val>
        </c:ser>
        <c:ser>
          <c:idx val="2"/>
          <c:order val="1"/>
          <c:tx>
            <c:strRef>
              <c:f>FACTIBILIDAD!$M$9</c:f>
              <c:strCache>
                <c:ptCount val="1"/>
                <c:pt idx="0">
                  <c:v>Catastradas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FACTIBILIDAD!$K$10:$K$13</c:f>
              <c:strCache>
                <c:ptCount val="4"/>
                <c:pt idx="0">
                  <c:v>1-3</c:v>
                </c:pt>
                <c:pt idx="1">
                  <c:v>3-5</c:v>
                </c:pt>
                <c:pt idx="2">
                  <c:v>5-7</c:v>
                </c:pt>
                <c:pt idx="3">
                  <c:v>7-10</c:v>
                </c:pt>
              </c:strCache>
            </c:strRef>
          </c:cat>
          <c:val>
            <c:numRef>
              <c:f>FACTIBILIDAD!$M$10:$M$13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103832"/>
        <c:axId val="596103048"/>
      </c:barChart>
      <c:catAx>
        <c:axId val="59610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6103048"/>
        <c:crosses val="autoZero"/>
        <c:auto val="1"/>
        <c:lblAlgn val="ctr"/>
        <c:lblOffset val="100"/>
        <c:noMultiLvlLbl val="0"/>
      </c:catAx>
      <c:valAx>
        <c:axId val="5961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610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Evaluación de Factibilidad de Iniciativas según Objetivos del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285253659781298"/>
          <c:y val="0.17171296296296296"/>
          <c:w val="0.85956152993341128"/>
          <c:h val="0.56313101487314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FACTIBILIDAD!$K$38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FACTIBILIDAD!$L$37:$Y$37</c:f>
              <c:strCache>
                <c:ptCount val="14"/>
                <c:pt idx="0">
                  <c:v>OBJ01-MNJO</c:v>
                </c:pt>
                <c:pt idx="1">
                  <c:v>OBJ02-INFO</c:v>
                </c:pt>
                <c:pt idx="2">
                  <c:v>OBJ03-DAA</c:v>
                </c:pt>
                <c:pt idx="3">
                  <c:v>OBJ04-APR</c:v>
                </c:pt>
                <c:pt idx="4">
                  <c:v>OBJ05-RGO</c:v>
                </c:pt>
                <c:pt idx="5">
                  <c:v>OBJ06-IND</c:v>
                </c:pt>
                <c:pt idx="6">
                  <c:v>OBJ07-NEX</c:v>
                </c:pt>
                <c:pt idx="7">
                  <c:v>OBJ08-CAL</c:v>
                </c:pt>
                <c:pt idx="8">
                  <c:v>OBJ09-ECO</c:v>
                </c:pt>
                <c:pt idx="9">
                  <c:v>OBJ10-OT</c:v>
                </c:pt>
                <c:pt idx="10">
                  <c:v>OBJ11-EXT</c:v>
                </c:pt>
                <c:pt idx="11">
                  <c:v>OBJ12-GIRH</c:v>
                </c:pt>
                <c:pt idx="12">
                  <c:v>OBJ13-DGA</c:v>
                </c:pt>
                <c:pt idx="13">
                  <c:v>OBJ14-COORD</c:v>
                </c:pt>
              </c:strCache>
            </c:strRef>
          </c:cat>
          <c:val>
            <c:numRef>
              <c:f>FACTIBILIDAD!$L$38:$Y$38</c:f>
              <c:numCache>
                <c:formatCode>_-* #,##0.0_-;\-* #,##0.0_-;_-* "-"??_-;_-@_-</c:formatCode>
                <c:ptCount val="14"/>
                <c:pt idx="0">
                  <c:v>5.4135135135135126</c:v>
                </c:pt>
                <c:pt idx="1">
                  <c:v>6.6307142857142853</c:v>
                </c:pt>
                <c:pt idx="2">
                  <c:v>5.9985714285714291</c:v>
                </c:pt>
                <c:pt idx="3">
                  <c:v>5.3598214285714292</c:v>
                </c:pt>
                <c:pt idx="4">
                  <c:v>5.7497767857142863</c:v>
                </c:pt>
                <c:pt idx="5">
                  <c:v>7.7428571428571429</c:v>
                </c:pt>
                <c:pt idx="6">
                  <c:v>6.9392857142857149</c:v>
                </c:pt>
                <c:pt idx="7">
                  <c:v>7.6185714285714283</c:v>
                </c:pt>
                <c:pt idx="8">
                  <c:v>6.45</c:v>
                </c:pt>
                <c:pt idx="9">
                  <c:v>8.2928571428571427</c:v>
                </c:pt>
                <c:pt idx="10">
                  <c:v>6.5821428571428573</c:v>
                </c:pt>
                <c:pt idx="11">
                  <c:v>6.3238095238095227</c:v>
                </c:pt>
                <c:pt idx="12">
                  <c:v>7.0025510204081636</c:v>
                </c:pt>
                <c:pt idx="13">
                  <c:v>7.7904761904761912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100696"/>
        <c:axId val="596103440"/>
      </c:barChart>
      <c:catAx>
        <c:axId val="59610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6103440"/>
        <c:crosses val="autoZero"/>
        <c:auto val="1"/>
        <c:lblAlgn val="ctr"/>
        <c:lblOffset val="100"/>
        <c:noMultiLvlLbl val="0"/>
      </c:catAx>
      <c:valAx>
        <c:axId val="5961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610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</xdr:row>
          <xdr:rowOff>19050</xdr:rowOff>
        </xdr:from>
        <xdr:to>
          <xdr:col>1</xdr:col>
          <xdr:colOff>590550</xdr:colOff>
          <xdr:row>3</xdr:row>
          <xdr:rowOff>161925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0</xdr:colOff>
      <xdr:row>18</xdr:row>
      <xdr:rowOff>0</xdr:rowOff>
    </xdr:from>
    <xdr:to>
      <xdr:col>32</xdr:col>
      <xdr:colOff>328085</xdr:colOff>
      <xdr:row>34</xdr:row>
      <xdr:rowOff>50801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633942</xdr:colOff>
      <xdr:row>157</xdr:row>
      <xdr:rowOff>42333</xdr:rowOff>
    </xdr:from>
    <xdr:to>
      <xdr:col>11</xdr:col>
      <xdr:colOff>595312</xdr:colOff>
      <xdr:row>176</xdr:row>
      <xdr:rowOff>-1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256645</xdr:colOff>
      <xdr:row>159</xdr:row>
      <xdr:rowOff>31750</xdr:rowOff>
    </xdr:from>
    <xdr:to>
      <xdr:col>11</xdr:col>
      <xdr:colOff>436671</xdr:colOff>
      <xdr:row>170</xdr:row>
      <xdr:rowOff>116416</xdr:rowOff>
    </xdr:to>
    <xdr:sp macro="" textlink="">
      <xdr:nvSpPr>
        <xdr:cNvPr id="7" name="CuadroTexto 1"/>
        <xdr:cNvSpPr txBox="1"/>
      </xdr:nvSpPr>
      <xdr:spPr>
        <a:xfrm>
          <a:off x="9474067" y="56159797"/>
          <a:ext cx="180026" cy="215833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L" sz="1100">
              <a:solidFill>
                <a:schemeClr val="accent1"/>
              </a:solidFill>
            </a:rPr>
            <a:t>Promedio</a:t>
          </a:r>
        </a:p>
        <a:p>
          <a:endParaRPr lang="es-CL" sz="1100" baseline="0">
            <a:solidFill>
              <a:schemeClr val="accent1"/>
            </a:solidFill>
          </a:endParaRPr>
        </a:p>
        <a:p>
          <a:r>
            <a:rPr lang="es-CL" sz="1100" baseline="0">
              <a:solidFill>
                <a:schemeClr val="accent1"/>
              </a:solidFill>
            </a:rPr>
            <a:t>Ini</a:t>
          </a:r>
          <a:endParaRPr lang="es-CL" sz="1100" baseline="0">
            <a:solidFill>
              <a:schemeClr val="accent2"/>
            </a:solidFill>
          </a:endParaRPr>
        </a:p>
        <a:p>
          <a:endParaRPr lang="es-CL" sz="1100">
            <a:solidFill>
              <a:schemeClr val="accent2"/>
            </a:solidFill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0.01679</cdr:x>
      <cdr:y>0.10417</cdr:y>
    </cdr:from>
    <cdr:to>
      <cdr:x>0.04556</cdr:x>
      <cdr:y>0.85417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33350" y="285750"/>
          <a:ext cx="228600" cy="2057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Ev</a:t>
          </a:r>
        </a:p>
        <a:p xmlns:a="http://schemas.openxmlformats.org/drawingml/2006/main">
          <a:endParaRPr lang="es-CL" sz="1100"/>
        </a:p>
        <a:p xmlns:a="http://schemas.openxmlformats.org/drawingml/2006/main">
          <a:r>
            <a:rPr lang="es-CL" sz="1100"/>
            <a:t>Promedio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</xdr:row>
          <xdr:rowOff>19050</xdr:rowOff>
        </xdr:from>
        <xdr:to>
          <xdr:col>1</xdr:col>
          <xdr:colOff>590550</xdr:colOff>
          <xdr:row>3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276225</xdr:colOff>
      <xdr:row>16</xdr:row>
      <xdr:rowOff>28575</xdr:rowOff>
    </xdr:from>
    <xdr:to>
      <xdr:col>20</xdr:col>
      <xdr:colOff>23285</xdr:colOff>
      <xdr:row>31</xdr:row>
      <xdr:rowOff>165101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1442757</xdr:colOff>
      <xdr:row>39</xdr:row>
      <xdr:rowOff>238125</xdr:rowOff>
    </xdr:from>
    <xdr:to>
      <xdr:col>19</xdr:col>
      <xdr:colOff>705971</xdr:colOff>
      <xdr:row>54</xdr:row>
      <xdr:rowOff>212912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728383</xdr:colOff>
      <xdr:row>15</xdr:row>
      <xdr:rowOff>280147</xdr:rowOff>
    </xdr:from>
    <xdr:to>
      <xdr:col>27</xdr:col>
      <xdr:colOff>448235</xdr:colOff>
      <xdr:row>31</xdr:row>
      <xdr:rowOff>125320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0.01377</cdr:x>
      <cdr:y>0.09406</cdr:y>
    </cdr:from>
    <cdr:to>
      <cdr:x>0.04475</cdr:x>
      <cdr:y>0.92017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84668" y="286809"/>
          <a:ext cx="190500" cy="2518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N°</a:t>
          </a:r>
        </a:p>
        <a:p xmlns:a="http://schemas.openxmlformats.org/drawingml/2006/main">
          <a:r>
            <a:rPr lang="es-CL" sz="1100"/>
            <a:t>Iniciativas</a:t>
          </a:r>
        </a:p>
      </cdr:txBody>
    </cdr:sp>
  </cdr:relSizeAnchor>
  <cdr:relSizeAnchor xmlns:cdr="http://schemas.openxmlformats.org/drawingml/2006/chartDrawing">
    <cdr:from>
      <cdr:x>0.14612</cdr:x>
      <cdr:y>0.8006</cdr:y>
    </cdr:from>
    <cdr:to>
      <cdr:x>0.8828</cdr:x>
      <cdr:y>0.85796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016001" y="3101976"/>
          <a:ext cx="5122333" cy="22225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L" sz="1100"/>
            <a:t>Evaluación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0.01679</cdr:x>
      <cdr:y>0.10417</cdr:y>
    </cdr:from>
    <cdr:to>
      <cdr:x>0.04556</cdr:x>
      <cdr:y>0.85417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33350" y="285750"/>
          <a:ext cx="228600" cy="2057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Ev</a:t>
          </a:r>
        </a:p>
        <a:p xmlns:a="http://schemas.openxmlformats.org/drawingml/2006/main">
          <a:endParaRPr lang="es-CL" sz="1100"/>
        </a:p>
        <a:p xmlns:a="http://schemas.openxmlformats.org/drawingml/2006/main">
          <a:r>
            <a:rPr lang="es-CL" sz="1100"/>
            <a:t>Promedio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0.01377</cdr:x>
      <cdr:y>0.09406</cdr:y>
    </cdr:from>
    <cdr:to>
      <cdr:x>0.04475</cdr:x>
      <cdr:y>0.92017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84668" y="286809"/>
          <a:ext cx="190500" cy="2518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N°</a:t>
          </a:r>
        </a:p>
        <a:p xmlns:a="http://schemas.openxmlformats.org/drawingml/2006/main">
          <a:r>
            <a:rPr lang="es-CL" sz="1100"/>
            <a:t>Iniciativas</a:t>
          </a:r>
        </a:p>
      </cdr:txBody>
    </cdr:sp>
  </cdr:relSizeAnchor>
  <cdr:relSizeAnchor xmlns:cdr="http://schemas.openxmlformats.org/drawingml/2006/chartDrawing">
    <cdr:from>
      <cdr:x>0.14612</cdr:x>
      <cdr:y>0.8006</cdr:y>
    </cdr:from>
    <cdr:to>
      <cdr:x>0.8828</cdr:x>
      <cdr:y>0.85796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016001" y="3101976"/>
          <a:ext cx="5122333" cy="22225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L" sz="1100"/>
            <a:t>Evaluación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247650</xdr:colOff>
          <xdr:row>1</xdr:row>
          <xdr:rowOff>76200</xdr:rowOff>
        </xdr:from>
        <xdr:to>
          <xdr:col>1</xdr:col>
          <xdr:colOff>790575</xdr:colOff>
          <xdr:row>3</xdr:row>
          <xdr:rowOff>152400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276225</xdr:colOff>
      <xdr:row>16</xdr:row>
      <xdr:rowOff>28575</xdr:rowOff>
    </xdr:from>
    <xdr:to>
      <xdr:col>23</xdr:col>
      <xdr:colOff>23285</xdr:colOff>
      <xdr:row>31</xdr:row>
      <xdr:rowOff>165101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18</xdr:col>
      <xdr:colOff>314325</xdr:colOff>
      <xdr:row>53</xdr:row>
      <xdr:rowOff>146051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43</xdr:row>
      <xdr:rowOff>0</xdr:rowOff>
    </xdr:from>
    <xdr:to>
      <xdr:col>25</xdr:col>
      <xdr:colOff>266700</xdr:colOff>
      <xdr:row>53</xdr:row>
      <xdr:rowOff>146051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38100</xdr:colOff>
      <xdr:row>43</xdr:row>
      <xdr:rowOff>28575</xdr:rowOff>
    </xdr:from>
    <xdr:to>
      <xdr:col>32</xdr:col>
      <xdr:colOff>304800</xdr:colOff>
      <xdr:row>53</xdr:row>
      <xdr:rowOff>174626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28575</xdr:colOff>
      <xdr:row>43</xdr:row>
      <xdr:rowOff>38100</xdr:rowOff>
    </xdr:from>
    <xdr:to>
      <xdr:col>39</xdr:col>
      <xdr:colOff>295275</xdr:colOff>
      <xdr:row>53</xdr:row>
      <xdr:rowOff>184151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0.01377</cdr:x>
      <cdr:y>0.09406</cdr:y>
    </cdr:from>
    <cdr:to>
      <cdr:x>0.04475</cdr:x>
      <cdr:y>0.92017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84668" y="286809"/>
          <a:ext cx="190500" cy="2518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N°</a:t>
          </a:r>
        </a:p>
        <a:p xmlns:a="http://schemas.openxmlformats.org/drawingml/2006/main">
          <a:r>
            <a:rPr lang="es-CL" sz="1100"/>
            <a:t>Iniciativas</a:t>
          </a:r>
        </a:p>
      </cdr:txBody>
    </cdr:sp>
  </cdr:relSizeAnchor>
  <cdr:relSizeAnchor xmlns:cdr="http://schemas.openxmlformats.org/drawingml/2006/chartDrawing">
    <cdr:from>
      <cdr:x>0.14612</cdr:x>
      <cdr:y>0.8006</cdr:y>
    </cdr:from>
    <cdr:to>
      <cdr:x>0.8828</cdr:x>
      <cdr:y>0.85796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016001" y="3101976"/>
          <a:ext cx="5122333" cy="22225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L" sz="1100"/>
            <a:t>Evaluación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0.01377</cdr:x>
      <cdr:y>0.09406</cdr:y>
    </cdr:from>
    <cdr:to>
      <cdr:x>0.04475</cdr:x>
      <cdr:y>0.92017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84668" y="286809"/>
          <a:ext cx="190500" cy="2518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N°</a:t>
          </a:r>
        </a:p>
        <a:p xmlns:a="http://schemas.openxmlformats.org/drawingml/2006/main">
          <a:r>
            <a:rPr lang="es-CL" sz="1100"/>
            <a:t>Iniciativas</a:t>
          </a:r>
        </a:p>
      </cdr:txBody>
    </cdr:sp>
  </cdr:relSizeAnchor>
  <cdr:relSizeAnchor xmlns:cdr="http://schemas.openxmlformats.org/drawingml/2006/chartDrawing">
    <cdr:from>
      <cdr:x>0.14612</cdr:x>
      <cdr:y>0.8006</cdr:y>
    </cdr:from>
    <cdr:to>
      <cdr:x>0.8828</cdr:x>
      <cdr:y>0.85796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016001" y="3101976"/>
          <a:ext cx="5122333" cy="22225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L" sz="1100"/>
            <a:t>Evaluación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0.01377</cdr:x>
      <cdr:y>0.09406</cdr:y>
    </cdr:from>
    <cdr:to>
      <cdr:x>0.04475</cdr:x>
      <cdr:y>0.92017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84668" y="286809"/>
          <a:ext cx="190500" cy="2518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N°</a:t>
          </a:r>
        </a:p>
        <a:p xmlns:a="http://schemas.openxmlformats.org/drawingml/2006/main">
          <a:r>
            <a:rPr lang="es-CL" sz="1100"/>
            <a:t>Iniciativas</a:t>
          </a:r>
        </a:p>
      </cdr:txBody>
    </cdr:sp>
  </cdr:relSizeAnchor>
  <cdr:relSizeAnchor xmlns:cdr="http://schemas.openxmlformats.org/drawingml/2006/chartDrawing">
    <cdr:from>
      <cdr:x>0.14612</cdr:x>
      <cdr:y>0.8006</cdr:y>
    </cdr:from>
    <cdr:to>
      <cdr:x>0.8828</cdr:x>
      <cdr:y>0.85796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016001" y="3101976"/>
          <a:ext cx="5122333" cy="22225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L" sz="1100"/>
            <a:t>Evaluación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0.01377</cdr:x>
      <cdr:y>0.09406</cdr:y>
    </cdr:from>
    <cdr:to>
      <cdr:x>0.04475</cdr:x>
      <cdr:y>0.92017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84668" y="286809"/>
          <a:ext cx="190500" cy="2518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N°</a:t>
          </a:r>
        </a:p>
        <a:p xmlns:a="http://schemas.openxmlformats.org/drawingml/2006/main">
          <a:r>
            <a:rPr lang="es-CL" sz="1100"/>
            <a:t>Iniciativas</a:t>
          </a:r>
        </a:p>
      </cdr:txBody>
    </cdr:sp>
  </cdr:relSizeAnchor>
  <cdr:relSizeAnchor xmlns:cdr="http://schemas.openxmlformats.org/drawingml/2006/chartDrawing">
    <cdr:from>
      <cdr:x>0.14612</cdr:x>
      <cdr:y>0.8006</cdr:y>
    </cdr:from>
    <cdr:to>
      <cdr:x>0.8828</cdr:x>
      <cdr:y>0.85796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016001" y="3101976"/>
          <a:ext cx="5122333" cy="22225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L" sz="1100"/>
            <a:t>Evaluación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0.01377</cdr:x>
      <cdr:y>0.09406</cdr:y>
    </cdr:from>
    <cdr:to>
      <cdr:x>0.04475</cdr:x>
      <cdr:y>0.92017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84668" y="286809"/>
          <a:ext cx="190500" cy="2518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N°</a:t>
          </a:r>
        </a:p>
        <a:p xmlns:a="http://schemas.openxmlformats.org/drawingml/2006/main">
          <a:r>
            <a:rPr lang="es-CL" sz="1100"/>
            <a:t>Iniciativas</a:t>
          </a:r>
        </a:p>
      </cdr:txBody>
    </cdr:sp>
  </cdr:relSizeAnchor>
  <cdr:relSizeAnchor xmlns:cdr="http://schemas.openxmlformats.org/drawingml/2006/chartDrawing">
    <cdr:from>
      <cdr:x>0.14612</cdr:x>
      <cdr:y>0.8006</cdr:y>
    </cdr:from>
    <cdr:to>
      <cdr:x>0.8828</cdr:x>
      <cdr:y>0.85796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016001" y="3101976"/>
          <a:ext cx="5122333" cy="22225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L" sz="1100"/>
            <a:t>Evaluación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0.01377</cdr:x>
      <cdr:y>0.09406</cdr:y>
    </cdr:from>
    <cdr:to>
      <cdr:x>0.04475</cdr:x>
      <cdr:y>0.92017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84668" y="286809"/>
          <a:ext cx="190500" cy="2518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N°</a:t>
          </a:r>
        </a:p>
        <a:p xmlns:a="http://schemas.openxmlformats.org/drawingml/2006/main">
          <a:r>
            <a:rPr lang="es-CL" sz="1100"/>
            <a:t>Iniciativas</a:t>
          </a:r>
        </a:p>
      </cdr:txBody>
    </cdr:sp>
  </cdr:relSizeAnchor>
  <cdr:relSizeAnchor xmlns:cdr="http://schemas.openxmlformats.org/drawingml/2006/chartDrawing">
    <cdr:from>
      <cdr:x>0.14612</cdr:x>
      <cdr:y>0.8006</cdr:y>
    </cdr:from>
    <cdr:to>
      <cdr:x>0.8828</cdr:x>
      <cdr:y>0.85796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016001" y="3101976"/>
          <a:ext cx="5122333" cy="22225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L" sz="1100"/>
            <a:t>Evaluación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0.01058</cdr:x>
      <cdr:y>0.10181</cdr:y>
    </cdr:from>
    <cdr:to>
      <cdr:x>0.03121</cdr:x>
      <cdr:y>0.78168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72057" y="360364"/>
          <a:ext cx="140370" cy="2406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>
              <a:solidFill>
                <a:schemeClr val="accent2"/>
              </a:solidFill>
            </a:rPr>
            <a:t>N°</a:t>
          </a:r>
        </a:p>
        <a:p xmlns:a="http://schemas.openxmlformats.org/drawingml/2006/main">
          <a:endParaRPr lang="es-CL" sz="1100">
            <a:solidFill>
              <a:schemeClr val="accent2"/>
            </a:solidFill>
          </a:endParaRPr>
        </a:p>
        <a:p xmlns:a="http://schemas.openxmlformats.org/drawingml/2006/main">
          <a:r>
            <a:rPr lang="es-CL" sz="1100">
              <a:solidFill>
                <a:schemeClr val="accent2"/>
              </a:solidFill>
            </a:rPr>
            <a:t>Iniciativas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</xdr:row>
          <xdr:rowOff>19050</xdr:rowOff>
        </xdr:from>
        <xdr:to>
          <xdr:col>1</xdr:col>
          <xdr:colOff>590550</xdr:colOff>
          <xdr:row>3</xdr:row>
          <xdr:rowOff>161925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0</xdr:colOff>
      <xdr:row>18</xdr:row>
      <xdr:rowOff>0</xdr:rowOff>
    </xdr:from>
    <xdr:to>
      <xdr:col>20</xdr:col>
      <xdr:colOff>328085</xdr:colOff>
      <xdr:row>34</xdr:row>
      <xdr:rowOff>50801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46</xdr:row>
      <xdr:rowOff>238125</xdr:rowOff>
    </xdr:from>
    <xdr:to>
      <xdr:col>21</xdr:col>
      <xdr:colOff>171449</xdr:colOff>
      <xdr:row>56</xdr:row>
      <xdr:rowOff>104775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46</xdr:row>
      <xdr:rowOff>238124</xdr:rowOff>
    </xdr:from>
    <xdr:to>
      <xdr:col>21</xdr:col>
      <xdr:colOff>171449</xdr:colOff>
      <xdr:row>58</xdr:row>
      <xdr:rowOff>95249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0.01377</cdr:x>
      <cdr:y>0.09406</cdr:y>
    </cdr:from>
    <cdr:to>
      <cdr:x>0.04475</cdr:x>
      <cdr:y>0.92017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84668" y="286809"/>
          <a:ext cx="190500" cy="2518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N°</a:t>
          </a:r>
        </a:p>
        <a:p xmlns:a="http://schemas.openxmlformats.org/drawingml/2006/main">
          <a:r>
            <a:rPr lang="es-CL" sz="1100"/>
            <a:t>Iniciativas</a:t>
          </a:r>
        </a:p>
      </cdr:txBody>
    </cdr:sp>
  </cdr:relSizeAnchor>
  <cdr:relSizeAnchor xmlns:cdr="http://schemas.openxmlformats.org/drawingml/2006/chartDrawing">
    <cdr:from>
      <cdr:x>0.14612</cdr:x>
      <cdr:y>0.8006</cdr:y>
    </cdr:from>
    <cdr:to>
      <cdr:x>0.8828</cdr:x>
      <cdr:y>0.85796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016001" y="3101976"/>
          <a:ext cx="5122333" cy="22225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L" sz="1100"/>
            <a:t>Evaluación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0.01679</cdr:x>
      <cdr:y>0.10417</cdr:y>
    </cdr:from>
    <cdr:to>
      <cdr:x>0.04556</cdr:x>
      <cdr:y>0.85417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33350" y="285750"/>
          <a:ext cx="228600" cy="2057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Ev</a:t>
          </a:r>
        </a:p>
        <a:p xmlns:a="http://schemas.openxmlformats.org/drawingml/2006/main">
          <a:endParaRPr lang="es-CL" sz="1100"/>
        </a:p>
        <a:p xmlns:a="http://schemas.openxmlformats.org/drawingml/2006/main">
          <a:r>
            <a:rPr lang="es-CL" sz="1100"/>
            <a:t>Promedio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0.01679</cdr:x>
      <cdr:y>0.10417</cdr:y>
    </cdr:from>
    <cdr:to>
      <cdr:x>0.04556</cdr:x>
      <cdr:y>0.85417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33350" y="285750"/>
          <a:ext cx="228600" cy="2057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Ev</a:t>
          </a:r>
        </a:p>
        <a:p xmlns:a="http://schemas.openxmlformats.org/drawingml/2006/main">
          <a:endParaRPr lang="es-CL" sz="1100"/>
        </a:p>
        <a:p xmlns:a="http://schemas.openxmlformats.org/drawingml/2006/main">
          <a:r>
            <a:rPr lang="es-CL" sz="1100"/>
            <a:t>Promedio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</xdr:row>
          <xdr:rowOff>19050</xdr:rowOff>
        </xdr:from>
        <xdr:to>
          <xdr:col>1</xdr:col>
          <xdr:colOff>590550</xdr:colOff>
          <xdr:row>3</xdr:row>
          <xdr:rowOff>161925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714375</xdr:colOff>
      <xdr:row>17</xdr:row>
      <xdr:rowOff>9525</xdr:rowOff>
    </xdr:from>
    <xdr:to>
      <xdr:col>15</xdr:col>
      <xdr:colOff>651935</xdr:colOff>
      <xdr:row>32</xdr:row>
      <xdr:rowOff>146051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47</xdr:row>
      <xdr:rowOff>238125</xdr:rowOff>
    </xdr:from>
    <xdr:to>
      <xdr:col>14</xdr:col>
      <xdr:colOff>504825</xdr:colOff>
      <xdr:row>61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0.01377</cdr:x>
      <cdr:y>0.09406</cdr:y>
    </cdr:from>
    <cdr:to>
      <cdr:x>0.04475</cdr:x>
      <cdr:y>0.92017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84668" y="286809"/>
          <a:ext cx="190500" cy="2518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N°</a:t>
          </a:r>
        </a:p>
        <a:p xmlns:a="http://schemas.openxmlformats.org/drawingml/2006/main">
          <a:r>
            <a:rPr lang="es-CL" sz="1100"/>
            <a:t>Iniciativas</a:t>
          </a:r>
        </a:p>
      </cdr:txBody>
    </cdr:sp>
  </cdr:relSizeAnchor>
  <cdr:relSizeAnchor xmlns:cdr="http://schemas.openxmlformats.org/drawingml/2006/chartDrawing">
    <cdr:from>
      <cdr:x>0.14612</cdr:x>
      <cdr:y>0.8006</cdr:y>
    </cdr:from>
    <cdr:to>
      <cdr:x>0.8828</cdr:x>
      <cdr:y>0.85796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016001" y="3101976"/>
          <a:ext cx="5122333" cy="22225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L" sz="1100"/>
            <a:t>Evaluación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8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6"/>
  <sheetViews>
    <sheetView showGridLines="0" workbookViewId="0">
      <selection activeCell="E16" sqref="E16"/>
    </sheetView>
  </sheetViews>
  <sheetFormatPr baseColWidth="10" defaultRowHeight="15" x14ac:dyDescent="0.25"/>
  <cols>
    <col min="2" max="3" width="11.42578125" style="5"/>
    <col min="4" max="4" width="29.140625" customWidth="1"/>
    <col min="5" max="5" width="30.140625" customWidth="1"/>
    <col min="6" max="6" width="29.42578125" customWidth="1"/>
  </cols>
  <sheetData>
    <row r="2" spans="2:6" x14ac:dyDescent="0.25">
      <c r="B2" s="178" t="s">
        <v>33</v>
      </c>
      <c r="C2" s="178"/>
      <c r="D2" s="178"/>
      <c r="E2" s="178"/>
      <c r="F2" s="178"/>
    </row>
    <row r="4" spans="2:6" x14ac:dyDescent="0.25">
      <c r="B4" s="6" t="s">
        <v>9</v>
      </c>
      <c r="C4" s="6" t="s">
        <v>9</v>
      </c>
      <c r="D4" s="7" t="s">
        <v>34</v>
      </c>
      <c r="E4" s="7" t="s">
        <v>10</v>
      </c>
      <c r="F4" s="7" t="s">
        <v>0</v>
      </c>
    </row>
    <row r="5" spans="2:6" ht="27" customHeight="1" x14ac:dyDescent="0.25">
      <c r="B5" s="8" t="s">
        <v>4</v>
      </c>
      <c r="C5" s="8">
        <v>10</v>
      </c>
      <c r="D5" s="9" t="s">
        <v>35</v>
      </c>
      <c r="E5" s="9" t="s">
        <v>11</v>
      </c>
      <c r="F5" s="9" t="s">
        <v>12</v>
      </c>
    </row>
    <row r="6" spans="2:6" ht="27" customHeight="1" x14ac:dyDescent="0.25">
      <c r="B6" s="10" t="s">
        <v>5</v>
      </c>
      <c r="C6" s="10">
        <v>7</v>
      </c>
      <c r="D6" s="11" t="s">
        <v>37</v>
      </c>
      <c r="E6" s="11" t="s">
        <v>13</v>
      </c>
      <c r="F6" s="11" t="s">
        <v>14</v>
      </c>
    </row>
    <row r="7" spans="2:6" ht="27" customHeight="1" x14ac:dyDescent="0.25">
      <c r="B7" s="12" t="s">
        <v>6</v>
      </c>
      <c r="C7" s="12">
        <v>5</v>
      </c>
      <c r="D7" s="13" t="s">
        <v>36</v>
      </c>
      <c r="E7" s="13" t="s">
        <v>15</v>
      </c>
      <c r="F7" s="13" t="s">
        <v>16</v>
      </c>
    </row>
    <row r="8" spans="2:6" ht="27" customHeight="1" x14ac:dyDescent="0.25">
      <c r="B8" s="14" t="s">
        <v>7</v>
      </c>
      <c r="C8" s="14">
        <v>3</v>
      </c>
      <c r="D8" s="15" t="s">
        <v>38</v>
      </c>
      <c r="E8" s="15" t="s">
        <v>17</v>
      </c>
      <c r="F8" s="15" t="s">
        <v>18</v>
      </c>
    </row>
    <row r="9" spans="2:6" ht="27" customHeight="1" x14ac:dyDescent="0.25">
      <c r="B9" s="16" t="s">
        <v>8</v>
      </c>
      <c r="C9" s="16">
        <v>1</v>
      </c>
      <c r="D9" s="17" t="s">
        <v>39</v>
      </c>
      <c r="E9" s="17" t="s">
        <v>19</v>
      </c>
      <c r="F9" s="17" t="s">
        <v>20</v>
      </c>
    </row>
    <row r="10" spans="2:6" ht="27" customHeight="1" x14ac:dyDescent="0.25"/>
    <row r="11" spans="2:6" ht="15" customHeight="1" x14ac:dyDescent="0.25">
      <c r="B11" s="6" t="s">
        <v>9</v>
      </c>
      <c r="C11" s="6" t="s">
        <v>9</v>
      </c>
      <c r="D11" s="7" t="s">
        <v>2</v>
      </c>
      <c r="E11" s="7" t="s">
        <v>461</v>
      </c>
      <c r="F11" s="7" t="s">
        <v>3</v>
      </c>
    </row>
    <row r="12" spans="2:6" ht="27" customHeight="1" x14ac:dyDescent="0.25">
      <c r="B12" s="8" t="s">
        <v>4</v>
      </c>
      <c r="C12" s="8">
        <v>10</v>
      </c>
      <c r="D12" s="9" t="s">
        <v>21</v>
      </c>
      <c r="E12" s="9" t="s">
        <v>26</v>
      </c>
      <c r="F12" s="9" t="s">
        <v>31</v>
      </c>
    </row>
    <row r="13" spans="2:6" ht="27" customHeight="1" x14ac:dyDescent="0.25">
      <c r="B13" s="10" t="s">
        <v>5</v>
      </c>
      <c r="C13" s="10">
        <v>7</v>
      </c>
      <c r="D13" s="9" t="s">
        <v>22</v>
      </c>
      <c r="E13" s="11" t="s">
        <v>30</v>
      </c>
      <c r="F13" s="11" t="s">
        <v>32</v>
      </c>
    </row>
    <row r="14" spans="2:6" ht="27" customHeight="1" x14ac:dyDescent="0.25">
      <c r="B14" s="12" t="s">
        <v>6</v>
      </c>
      <c r="C14" s="12">
        <v>5</v>
      </c>
      <c r="D14" s="13" t="s">
        <v>23</v>
      </c>
      <c r="E14" s="13" t="s">
        <v>27</v>
      </c>
      <c r="F14" s="13" t="s">
        <v>462</v>
      </c>
    </row>
    <row r="15" spans="2:6" ht="27" customHeight="1" x14ac:dyDescent="0.25">
      <c r="B15" s="14" t="s">
        <v>7</v>
      </c>
      <c r="C15" s="14">
        <v>3</v>
      </c>
      <c r="D15" s="15" t="s">
        <v>24</v>
      </c>
      <c r="E15" s="15" t="s">
        <v>29</v>
      </c>
      <c r="F15" s="15" t="s">
        <v>463</v>
      </c>
    </row>
    <row r="16" spans="2:6" ht="27" customHeight="1" x14ac:dyDescent="0.25">
      <c r="B16" s="16" t="s">
        <v>8</v>
      </c>
      <c r="C16" s="16">
        <v>1</v>
      </c>
      <c r="D16" s="17" t="s">
        <v>25</v>
      </c>
      <c r="E16" s="17" t="s">
        <v>28</v>
      </c>
      <c r="F16" s="17" t="s">
        <v>464</v>
      </c>
    </row>
  </sheetData>
  <mergeCells count="1">
    <mergeCell ref="B2:F2"/>
  </mergeCells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6"/>
  <sheetViews>
    <sheetView showGridLines="0" topLeftCell="A4" zoomScale="96" zoomScaleNormal="96" workbookViewId="0">
      <pane xSplit="3" ySplit="6" topLeftCell="I10" activePane="bottomRight" state="frozen"/>
      <selection activeCell="A4" sqref="A4"/>
      <selection pane="topRight" activeCell="D4" sqref="D4"/>
      <selection pane="bottomLeft" activeCell="A10" sqref="A10"/>
      <selection pane="bottomRight" activeCell="V10" sqref="V10"/>
    </sheetView>
  </sheetViews>
  <sheetFormatPr baseColWidth="10" defaultRowHeight="15" x14ac:dyDescent="0.25"/>
  <cols>
    <col min="1" max="1" width="1.85546875" customWidth="1"/>
    <col min="2" max="2" width="11.140625" style="2" bestFit="1" customWidth="1"/>
    <col min="3" max="3" width="22.5703125" style="27" customWidth="1"/>
    <col min="4" max="4" width="9.5703125" style="27" bestFit="1" customWidth="1"/>
    <col min="5" max="5" width="44" style="27" customWidth="1"/>
    <col min="6" max="6" width="8.42578125" bestFit="1" customWidth="1"/>
    <col min="7" max="7" width="9.140625" bestFit="1" customWidth="1"/>
    <col min="8" max="11" width="7.85546875" customWidth="1"/>
    <col min="12" max="12" width="9.140625" customWidth="1"/>
    <col min="13" max="13" width="8.42578125" customWidth="1"/>
    <col min="14" max="14" width="9.28515625" customWidth="1"/>
    <col min="15" max="15" width="8.5703125" customWidth="1"/>
    <col min="16" max="23" width="7.85546875" customWidth="1"/>
    <col min="24" max="24" width="12.85546875" bestFit="1" customWidth="1"/>
  </cols>
  <sheetData>
    <row r="1" spans="1:26" x14ac:dyDescent="0.25">
      <c r="B1"/>
      <c r="C1" s="82"/>
      <c r="D1" s="82"/>
      <c r="E1" s="82"/>
    </row>
    <row r="2" spans="1:26" x14ac:dyDescent="0.25">
      <c r="B2" s="180"/>
      <c r="C2" s="181" t="s">
        <v>40</v>
      </c>
      <c r="D2" s="182"/>
      <c r="E2" s="182"/>
      <c r="F2" s="182"/>
      <c r="G2" s="182"/>
      <c r="H2" s="182"/>
      <c r="I2" s="182"/>
      <c r="J2" s="182"/>
      <c r="K2" s="182"/>
      <c r="L2" s="183"/>
    </row>
    <row r="3" spans="1:26" x14ac:dyDescent="0.25">
      <c r="B3" s="180"/>
      <c r="C3" s="184" t="s">
        <v>41</v>
      </c>
      <c r="D3" s="185"/>
      <c r="E3" s="185"/>
      <c r="F3" s="185"/>
      <c r="G3" s="185"/>
      <c r="H3" s="185"/>
      <c r="I3" s="185"/>
      <c r="J3" s="185"/>
      <c r="K3" s="185"/>
      <c r="L3" s="186"/>
    </row>
    <row r="4" spans="1:26" x14ac:dyDescent="0.25">
      <c r="B4" s="180"/>
      <c r="C4" s="187" t="s">
        <v>55</v>
      </c>
      <c r="D4" s="188"/>
      <c r="E4" s="188"/>
      <c r="F4" s="188"/>
      <c r="G4" s="188"/>
      <c r="H4" s="188"/>
      <c r="I4" s="188"/>
      <c r="J4" s="188"/>
      <c r="K4" s="188"/>
      <c r="L4" s="189"/>
    </row>
    <row r="5" spans="1:26" ht="33.75" x14ac:dyDescent="0.5">
      <c r="B5" s="21"/>
      <c r="C5" s="77"/>
      <c r="D5" s="77"/>
      <c r="E5" s="148"/>
      <c r="G5" s="43"/>
      <c r="T5" s="43"/>
      <c r="U5" s="43"/>
    </row>
    <row r="6" spans="1:26" ht="33.75" x14ac:dyDescent="0.5">
      <c r="B6" s="21"/>
      <c r="C6" s="77"/>
      <c r="D6" s="77"/>
      <c r="E6" s="148"/>
      <c r="T6" s="43"/>
      <c r="U6" s="43"/>
    </row>
    <row r="7" spans="1:26" s="26" customFormat="1" ht="12" x14ac:dyDescent="0.2">
      <c r="B7" s="2"/>
      <c r="C7" s="78"/>
      <c r="D7" s="78"/>
      <c r="E7" s="78"/>
      <c r="F7" s="190" t="s">
        <v>114</v>
      </c>
      <c r="G7" s="190"/>
      <c r="H7" s="190"/>
      <c r="I7" s="190" t="s">
        <v>115</v>
      </c>
      <c r="J7" s="190"/>
      <c r="K7" s="190"/>
      <c r="L7" s="190"/>
      <c r="M7" s="190" t="s">
        <v>116</v>
      </c>
      <c r="N7" s="190"/>
      <c r="O7" s="190"/>
      <c r="P7" s="39" t="s">
        <v>123</v>
      </c>
      <c r="Q7" s="39" t="s">
        <v>121</v>
      </c>
      <c r="R7" s="190" t="s">
        <v>124</v>
      </c>
      <c r="S7" s="190"/>
      <c r="T7" s="191" t="s">
        <v>1</v>
      </c>
      <c r="U7" s="179" t="s">
        <v>127</v>
      </c>
    </row>
    <row r="8" spans="1:26" s="37" customFormat="1" ht="12.75" x14ac:dyDescent="0.25">
      <c r="B8" s="34"/>
      <c r="C8" s="79"/>
      <c r="D8" s="79"/>
      <c r="E8" s="79"/>
      <c r="F8" s="36" t="s">
        <v>94</v>
      </c>
      <c r="G8" s="36" t="s">
        <v>95</v>
      </c>
      <c r="H8" s="36" t="s">
        <v>96</v>
      </c>
      <c r="I8" s="36" t="s">
        <v>97</v>
      </c>
      <c r="J8" s="36" t="s">
        <v>98</v>
      </c>
      <c r="K8" s="36" t="s">
        <v>99</v>
      </c>
      <c r="L8" s="36" t="s">
        <v>100</v>
      </c>
      <c r="M8" s="36" t="s">
        <v>101</v>
      </c>
      <c r="N8" s="36" t="s">
        <v>102</v>
      </c>
      <c r="O8" s="36" t="s">
        <v>103</v>
      </c>
      <c r="P8" s="36" t="s">
        <v>104</v>
      </c>
      <c r="Q8" s="36" t="s">
        <v>105</v>
      </c>
      <c r="R8" s="36" t="s">
        <v>106</v>
      </c>
      <c r="S8" s="36" t="s">
        <v>107</v>
      </c>
      <c r="T8" s="191"/>
      <c r="U8" s="179"/>
    </row>
    <row r="9" spans="1:26" s="19" customFormat="1" ht="12" x14ac:dyDescent="0.2">
      <c r="B9" s="173" t="s">
        <v>531</v>
      </c>
      <c r="C9" s="100" t="s">
        <v>532</v>
      </c>
      <c r="D9" s="100" t="s">
        <v>531</v>
      </c>
      <c r="E9" s="80" t="s">
        <v>533</v>
      </c>
      <c r="F9" s="38" t="s">
        <v>125</v>
      </c>
      <c r="G9" s="38" t="s">
        <v>108</v>
      </c>
      <c r="H9" s="38" t="s">
        <v>109</v>
      </c>
      <c r="I9" s="38" t="s">
        <v>110</v>
      </c>
      <c r="J9" s="38" t="s">
        <v>111</v>
      </c>
      <c r="K9" s="38" t="s">
        <v>112</v>
      </c>
      <c r="L9" s="38" t="s">
        <v>113</v>
      </c>
      <c r="M9" s="38" t="s">
        <v>117</v>
      </c>
      <c r="N9" s="38" t="s">
        <v>118</v>
      </c>
      <c r="O9" s="38" t="s">
        <v>119</v>
      </c>
      <c r="P9" s="38" t="s">
        <v>120</v>
      </c>
      <c r="Q9" s="38" t="s">
        <v>121</v>
      </c>
      <c r="R9" s="38" t="s">
        <v>2</v>
      </c>
      <c r="S9" s="38" t="s">
        <v>122</v>
      </c>
      <c r="T9" s="191"/>
      <c r="U9" s="179"/>
    </row>
    <row r="10" spans="1:26" ht="23.25" x14ac:dyDescent="0.25">
      <c r="A10" t="str">
        <f>MID(D10,1,1)</f>
        <v>I</v>
      </c>
      <c r="B10" s="201" t="s">
        <v>191</v>
      </c>
      <c r="C10" s="198" t="s">
        <v>56</v>
      </c>
      <c r="D10" s="29" t="s">
        <v>246</v>
      </c>
      <c r="E10" s="62" t="s">
        <v>247</v>
      </c>
      <c r="F10" s="42">
        <v>10</v>
      </c>
      <c r="G10" s="42">
        <v>3</v>
      </c>
      <c r="H10" s="42">
        <v>3</v>
      </c>
      <c r="I10" s="42">
        <v>7</v>
      </c>
      <c r="J10" s="42">
        <v>10</v>
      </c>
      <c r="K10" s="42">
        <v>7</v>
      </c>
      <c r="L10" s="42">
        <v>10</v>
      </c>
      <c r="M10" s="42">
        <v>10</v>
      </c>
      <c r="N10" s="42">
        <v>10</v>
      </c>
      <c r="O10" s="42">
        <v>7</v>
      </c>
      <c r="P10" s="42">
        <v>7</v>
      </c>
      <c r="Q10" s="42">
        <v>10</v>
      </c>
      <c r="R10" s="42">
        <v>7</v>
      </c>
      <c r="S10" s="42">
        <v>10</v>
      </c>
      <c r="T10" s="41">
        <f t="shared" ref="T10:T23" si="0">SUM(F10:S10)/14</f>
        <v>7.9285714285714288</v>
      </c>
      <c r="U10" s="4">
        <f t="shared" ref="U10:U23" si="1">COUNTIF(F10:S10,10)</f>
        <v>7</v>
      </c>
      <c r="Y10" t="s">
        <v>180</v>
      </c>
      <c r="Z10" t="s">
        <v>181</v>
      </c>
    </row>
    <row r="11" spans="1:26" ht="23.25" x14ac:dyDescent="0.25">
      <c r="A11" t="str">
        <f t="shared" ref="A11:A74" si="2">MID(D11,1,1)</f>
        <v>I</v>
      </c>
      <c r="B11" s="202"/>
      <c r="C11" s="199"/>
      <c r="D11" s="29" t="s">
        <v>248</v>
      </c>
      <c r="E11" s="62" t="s">
        <v>249</v>
      </c>
      <c r="F11" s="42">
        <v>10</v>
      </c>
      <c r="G11" s="42">
        <v>3</v>
      </c>
      <c r="H11" s="42">
        <v>3</v>
      </c>
      <c r="I11" s="42">
        <v>7</v>
      </c>
      <c r="J11" s="42">
        <v>10</v>
      </c>
      <c r="K11" s="42">
        <v>7</v>
      </c>
      <c r="L11" s="42">
        <v>10</v>
      </c>
      <c r="M11" s="42">
        <v>10</v>
      </c>
      <c r="N11" s="42">
        <v>10</v>
      </c>
      <c r="O11" s="42">
        <v>7</v>
      </c>
      <c r="P11" s="42">
        <v>7</v>
      </c>
      <c r="Q11" s="42">
        <v>10</v>
      </c>
      <c r="R11" s="42">
        <v>7</v>
      </c>
      <c r="S11" s="42">
        <v>10</v>
      </c>
      <c r="T11" s="41">
        <f t="shared" si="0"/>
        <v>7.9285714285714288</v>
      </c>
      <c r="U11" s="4">
        <f t="shared" si="1"/>
        <v>7</v>
      </c>
      <c r="X11" s="69" t="s">
        <v>183</v>
      </c>
      <c r="Y11" s="68">
        <f>COUNTIFS($T$10:$T$144,"&lt;6",$A$10:$A$144,"=I")</f>
        <v>6</v>
      </c>
      <c r="Z11" s="68">
        <f>COUNTIFS($T$10:$T$144,"&lt;6",$A$10:$A$144,"=C")</f>
        <v>29</v>
      </c>
    </row>
    <row r="12" spans="1:26" ht="23.25" x14ac:dyDescent="0.25">
      <c r="A12" t="str">
        <f t="shared" si="2"/>
        <v>I</v>
      </c>
      <c r="B12" s="202"/>
      <c r="C12" s="199"/>
      <c r="D12" s="29" t="s">
        <v>163</v>
      </c>
      <c r="E12" s="62" t="s">
        <v>250</v>
      </c>
      <c r="F12" s="42">
        <v>10</v>
      </c>
      <c r="G12" s="42">
        <v>3</v>
      </c>
      <c r="H12" s="42">
        <v>3</v>
      </c>
      <c r="I12" s="42">
        <v>7</v>
      </c>
      <c r="J12" s="42">
        <v>10</v>
      </c>
      <c r="K12" s="42">
        <v>7</v>
      </c>
      <c r="L12" s="42">
        <v>10</v>
      </c>
      <c r="M12" s="42">
        <v>10</v>
      </c>
      <c r="N12" s="42">
        <v>10</v>
      </c>
      <c r="O12" s="42">
        <v>7</v>
      </c>
      <c r="P12" s="42">
        <v>7</v>
      </c>
      <c r="Q12" s="42">
        <v>10</v>
      </c>
      <c r="R12" s="42">
        <v>7</v>
      </c>
      <c r="S12" s="42">
        <v>10</v>
      </c>
      <c r="T12" s="41">
        <f t="shared" si="0"/>
        <v>7.9285714285714288</v>
      </c>
      <c r="U12" s="4">
        <f t="shared" si="1"/>
        <v>7</v>
      </c>
      <c r="X12" s="69">
        <v>6</v>
      </c>
      <c r="Y12" s="68">
        <f>COUNTIFS($T$10:$T$144,"&lt;7",$A$10:$A$144,"=I")-Y11</f>
        <v>29</v>
      </c>
      <c r="Z12" s="68">
        <f>COUNTIFS($T$10:$T$144,"&lt;7",$A$10:$A$144,"=C")-Z11</f>
        <v>16</v>
      </c>
    </row>
    <row r="13" spans="1:26" ht="23.25" x14ac:dyDescent="0.25">
      <c r="A13" t="str">
        <f t="shared" si="2"/>
        <v>I</v>
      </c>
      <c r="B13" s="202"/>
      <c r="C13" s="199"/>
      <c r="D13" s="29" t="s">
        <v>168</v>
      </c>
      <c r="E13" s="62" t="s">
        <v>251</v>
      </c>
      <c r="F13" s="42">
        <v>10</v>
      </c>
      <c r="G13" s="42">
        <v>3</v>
      </c>
      <c r="H13" s="42">
        <v>3</v>
      </c>
      <c r="I13" s="42">
        <v>7</v>
      </c>
      <c r="J13" s="42">
        <v>10</v>
      </c>
      <c r="K13" s="42">
        <v>7</v>
      </c>
      <c r="L13" s="42">
        <v>10</v>
      </c>
      <c r="M13" s="42">
        <v>10</v>
      </c>
      <c r="N13" s="42">
        <v>10</v>
      </c>
      <c r="O13" s="42">
        <v>7</v>
      </c>
      <c r="P13" s="42">
        <v>7</v>
      </c>
      <c r="Q13" s="42">
        <v>10</v>
      </c>
      <c r="R13" s="42">
        <v>7</v>
      </c>
      <c r="S13" s="42">
        <v>10</v>
      </c>
      <c r="T13" s="41">
        <f t="shared" si="0"/>
        <v>7.9285714285714288</v>
      </c>
      <c r="U13" s="4">
        <f t="shared" si="1"/>
        <v>7</v>
      </c>
      <c r="X13" s="69" t="s">
        <v>184</v>
      </c>
      <c r="Y13" s="68">
        <f>COUNTIFS($T$10:$T$144,"&lt;8",$A$10:$A$144,"=I")-Y12-Y11</f>
        <v>41</v>
      </c>
      <c r="Z13" s="68">
        <f>COUNTIFS($T$10:$T$144,"&lt;8",$A$10:$A$144,"=C")-Z12-Z11</f>
        <v>13</v>
      </c>
    </row>
    <row r="14" spans="1:26" x14ac:dyDescent="0.25">
      <c r="A14" t="str">
        <f t="shared" si="2"/>
        <v>I</v>
      </c>
      <c r="B14" s="203"/>
      <c r="C14" s="200"/>
      <c r="D14" s="29" t="s">
        <v>156</v>
      </c>
      <c r="E14" s="62" t="s">
        <v>252</v>
      </c>
      <c r="F14" s="42">
        <v>10</v>
      </c>
      <c r="G14" s="42">
        <v>3</v>
      </c>
      <c r="H14" s="42">
        <v>3</v>
      </c>
      <c r="I14" s="42">
        <v>7</v>
      </c>
      <c r="J14" s="42">
        <v>10</v>
      </c>
      <c r="K14" s="42">
        <v>7</v>
      </c>
      <c r="L14" s="42">
        <v>10</v>
      </c>
      <c r="M14" s="42">
        <v>10</v>
      </c>
      <c r="N14" s="42">
        <v>10</v>
      </c>
      <c r="O14" s="42">
        <v>7</v>
      </c>
      <c r="P14" s="42">
        <v>7</v>
      </c>
      <c r="Q14" s="42">
        <v>10</v>
      </c>
      <c r="R14" s="42">
        <v>7</v>
      </c>
      <c r="S14" s="42">
        <v>10</v>
      </c>
      <c r="T14" s="41">
        <f t="shared" si="0"/>
        <v>7.9285714285714288</v>
      </c>
      <c r="U14" s="4">
        <f t="shared" si="1"/>
        <v>7</v>
      </c>
      <c r="X14" s="69">
        <v>8</v>
      </c>
      <c r="Y14" s="68">
        <f>COUNTIFS($T$10:$T$144,"&lt;9",$A$10:$A$144,"=I")-SUM(Y11:Y13)</f>
        <v>1</v>
      </c>
      <c r="Z14" s="68">
        <f>COUNTIFS($T$10:$T$144,"&lt;9",$A$10:$A$144,"=C")-SUM(Z11:Z13)</f>
        <v>0</v>
      </c>
    </row>
    <row r="15" spans="1:26" ht="23.25" x14ac:dyDescent="0.25">
      <c r="A15" t="str">
        <f t="shared" si="2"/>
        <v>I</v>
      </c>
      <c r="B15" s="201" t="s">
        <v>192</v>
      </c>
      <c r="C15" s="198" t="s">
        <v>57</v>
      </c>
      <c r="D15" s="29" t="s">
        <v>159</v>
      </c>
      <c r="E15" s="62" t="s">
        <v>253</v>
      </c>
      <c r="F15" s="42">
        <v>10</v>
      </c>
      <c r="G15" s="42">
        <v>3</v>
      </c>
      <c r="H15" s="42">
        <v>3</v>
      </c>
      <c r="I15" s="42">
        <v>5</v>
      </c>
      <c r="J15" s="42">
        <v>10</v>
      </c>
      <c r="K15" s="42">
        <v>5</v>
      </c>
      <c r="L15" s="42">
        <v>5</v>
      </c>
      <c r="M15" s="42">
        <v>7</v>
      </c>
      <c r="N15" s="42">
        <v>7</v>
      </c>
      <c r="O15" s="42">
        <v>7</v>
      </c>
      <c r="P15" s="42">
        <v>10</v>
      </c>
      <c r="Q15" s="42">
        <v>5</v>
      </c>
      <c r="R15" s="42">
        <v>7</v>
      </c>
      <c r="S15" s="42">
        <v>10</v>
      </c>
      <c r="T15" s="41">
        <f t="shared" si="0"/>
        <v>6.7142857142857144</v>
      </c>
      <c r="U15" s="4">
        <f t="shared" si="1"/>
        <v>4</v>
      </c>
      <c r="X15" s="69">
        <v>9</v>
      </c>
      <c r="Y15" s="68">
        <f>COUNTIFS($T$10:$T$144,"&lt;10",$A$10:$A$144,"=I")-SUM(Y11:Y14)</f>
        <v>0</v>
      </c>
      <c r="Z15" s="68">
        <f>COUNTIFS($T$10:$T$144,"&lt;10",$A$10:$A$144,"=C")-SUM(Z11:Z14)</f>
        <v>0</v>
      </c>
    </row>
    <row r="16" spans="1:26" ht="23.25" x14ac:dyDescent="0.25">
      <c r="A16" t="str">
        <f t="shared" si="2"/>
        <v>I</v>
      </c>
      <c r="B16" s="202"/>
      <c r="C16" s="199"/>
      <c r="D16" s="29" t="s">
        <v>173</v>
      </c>
      <c r="E16" s="62" t="s">
        <v>254</v>
      </c>
      <c r="F16" s="42">
        <v>10</v>
      </c>
      <c r="G16" s="42">
        <v>3</v>
      </c>
      <c r="H16" s="42">
        <v>3</v>
      </c>
      <c r="I16" s="42">
        <v>5</v>
      </c>
      <c r="J16" s="42">
        <v>10</v>
      </c>
      <c r="K16" s="42">
        <v>5</v>
      </c>
      <c r="L16" s="42">
        <v>5</v>
      </c>
      <c r="M16" s="42">
        <v>7</v>
      </c>
      <c r="N16" s="42">
        <v>7</v>
      </c>
      <c r="O16" s="42">
        <v>7</v>
      </c>
      <c r="P16" s="42">
        <v>10</v>
      </c>
      <c r="Q16" s="42">
        <v>5</v>
      </c>
      <c r="R16" s="42">
        <v>7</v>
      </c>
      <c r="S16" s="42">
        <v>10</v>
      </c>
      <c r="T16" s="41">
        <f t="shared" si="0"/>
        <v>6.7142857142857144</v>
      </c>
      <c r="U16" s="4">
        <f t="shared" si="1"/>
        <v>4</v>
      </c>
      <c r="X16" s="69" t="s">
        <v>423</v>
      </c>
      <c r="Y16" s="67"/>
      <c r="Z16" s="67"/>
    </row>
    <row r="17" spans="1:26" ht="23.25" x14ac:dyDescent="0.25">
      <c r="A17" t="str">
        <f t="shared" si="2"/>
        <v>I</v>
      </c>
      <c r="B17" s="202"/>
      <c r="C17" s="199"/>
      <c r="D17" s="29" t="s">
        <v>174</v>
      </c>
      <c r="E17" s="62" t="s">
        <v>255</v>
      </c>
      <c r="F17" s="42">
        <v>10</v>
      </c>
      <c r="G17" s="42">
        <v>3</v>
      </c>
      <c r="H17" s="42">
        <v>3</v>
      </c>
      <c r="I17" s="42">
        <v>5</v>
      </c>
      <c r="J17" s="42">
        <v>10</v>
      </c>
      <c r="K17" s="42">
        <v>5</v>
      </c>
      <c r="L17" s="42">
        <v>5</v>
      </c>
      <c r="M17" s="42">
        <v>7</v>
      </c>
      <c r="N17" s="42">
        <v>7</v>
      </c>
      <c r="O17" s="42">
        <v>7</v>
      </c>
      <c r="P17" s="42">
        <v>10</v>
      </c>
      <c r="Q17" s="42">
        <v>5</v>
      </c>
      <c r="R17" s="42">
        <v>7</v>
      </c>
      <c r="S17" s="42">
        <v>10</v>
      </c>
      <c r="T17" s="41">
        <f t="shared" si="0"/>
        <v>6.7142857142857144</v>
      </c>
      <c r="U17" s="4">
        <f t="shared" si="1"/>
        <v>4</v>
      </c>
      <c r="Y17" s="45">
        <f>SUM(Y11:Y15)</f>
        <v>77</v>
      </c>
      <c r="Z17" s="45">
        <f>SUM(Z11:Z15)</f>
        <v>58</v>
      </c>
    </row>
    <row r="18" spans="1:26" ht="23.25" x14ac:dyDescent="0.25">
      <c r="A18" t="str">
        <f t="shared" si="2"/>
        <v>I</v>
      </c>
      <c r="B18" s="202"/>
      <c r="C18" s="199"/>
      <c r="D18" s="29" t="s">
        <v>175</v>
      </c>
      <c r="E18" s="62" t="s">
        <v>256</v>
      </c>
      <c r="F18" s="42">
        <v>10</v>
      </c>
      <c r="G18" s="42">
        <v>3</v>
      </c>
      <c r="H18" s="42">
        <v>3</v>
      </c>
      <c r="I18" s="42">
        <v>5</v>
      </c>
      <c r="J18" s="42">
        <v>10</v>
      </c>
      <c r="K18" s="42">
        <v>5</v>
      </c>
      <c r="L18" s="42">
        <v>5</v>
      </c>
      <c r="M18" s="42">
        <v>7</v>
      </c>
      <c r="N18" s="42">
        <v>7</v>
      </c>
      <c r="O18" s="42">
        <v>7</v>
      </c>
      <c r="P18" s="42">
        <v>10</v>
      </c>
      <c r="Q18" s="42">
        <v>5</v>
      </c>
      <c r="R18" s="42">
        <v>7</v>
      </c>
      <c r="S18" s="42">
        <v>10</v>
      </c>
      <c r="T18" s="41">
        <f t="shared" si="0"/>
        <v>6.7142857142857144</v>
      </c>
      <c r="U18" s="4">
        <f t="shared" si="1"/>
        <v>4</v>
      </c>
    </row>
    <row r="19" spans="1:26" ht="23.25" x14ac:dyDescent="0.25">
      <c r="A19" t="str">
        <f t="shared" si="2"/>
        <v>I</v>
      </c>
      <c r="B19" s="203"/>
      <c r="C19" s="200"/>
      <c r="D19" s="29" t="s">
        <v>160</v>
      </c>
      <c r="E19" s="62" t="s">
        <v>257</v>
      </c>
      <c r="F19" s="42">
        <v>10</v>
      </c>
      <c r="G19" s="42">
        <v>3</v>
      </c>
      <c r="H19" s="42">
        <v>3</v>
      </c>
      <c r="I19" s="42">
        <v>5</v>
      </c>
      <c r="J19" s="42">
        <v>10</v>
      </c>
      <c r="K19" s="42">
        <v>5</v>
      </c>
      <c r="L19" s="42">
        <v>5</v>
      </c>
      <c r="M19" s="42">
        <v>7</v>
      </c>
      <c r="N19" s="42">
        <v>7</v>
      </c>
      <c r="O19" s="42">
        <v>7</v>
      </c>
      <c r="P19" s="42">
        <v>10</v>
      </c>
      <c r="Q19" s="42">
        <v>5</v>
      </c>
      <c r="R19" s="42">
        <v>7</v>
      </c>
      <c r="S19" s="42">
        <v>10</v>
      </c>
      <c r="T19" s="41">
        <f t="shared" si="0"/>
        <v>6.7142857142857144</v>
      </c>
      <c r="U19" s="4">
        <f t="shared" si="1"/>
        <v>4</v>
      </c>
    </row>
    <row r="20" spans="1:26" ht="15" customHeight="1" x14ac:dyDescent="0.25">
      <c r="A20" t="str">
        <f t="shared" si="2"/>
        <v>C</v>
      </c>
      <c r="B20" s="201" t="s">
        <v>193</v>
      </c>
      <c r="C20" s="198" t="s">
        <v>58</v>
      </c>
      <c r="D20" s="29" t="s">
        <v>258</v>
      </c>
      <c r="E20" s="152" t="s">
        <v>259</v>
      </c>
      <c r="F20" s="42">
        <v>10</v>
      </c>
      <c r="G20" s="42">
        <v>3</v>
      </c>
      <c r="H20" s="42">
        <v>3</v>
      </c>
      <c r="I20" s="42">
        <v>3</v>
      </c>
      <c r="J20" s="42">
        <v>10</v>
      </c>
      <c r="K20" s="42">
        <v>3</v>
      </c>
      <c r="L20" s="42">
        <v>3</v>
      </c>
      <c r="M20" s="42">
        <v>7</v>
      </c>
      <c r="N20" s="42">
        <v>7</v>
      </c>
      <c r="O20" s="42">
        <v>7</v>
      </c>
      <c r="P20" s="42">
        <v>10</v>
      </c>
      <c r="Q20" s="42">
        <v>5</v>
      </c>
      <c r="R20" s="42">
        <v>5</v>
      </c>
      <c r="S20" s="42">
        <v>7</v>
      </c>
      <c r="T20" s="41">
        <f t="shared" si="0"/>
        <v>5.9285714285714288</v>
      </c>
      <c r="U20" s="4">
        <f t="shared" si="1"/>
        <v>3</v>
      </c>
    </row>
    <row r="21" spans="1:26" x14ac:dyDescent="0.25">
      <c r="A21" t="str">
        <f t="shared" si="2"/>
        <v>C</v>
      </c>
      <c r="B21" s="202"/>
      <c r="C21" s="199"/>
      <c r="D21" s="29" t="s">
        <v>260</v>
      </c>
      <c r="E21" s="152" t="s">
        <v>261</v>
      </c>
      <c r="F21" s="42">
        <v>10</v>
      </c>
      <c r="G21" s="42">
        <v>3</v>
      </c>
      <c r="H21" s="42">
        <v>3</v>
      </c>
      <c r="I21" s="42">
        <v>3</v>
      </c>
      <c r="J21" s="42">
        <v>10</v>
      </c>
      <c r="K21" s="42">
        <v>3</v>
      </c>
      <c r="L21" s="42">
        <v>3</v>
      </c>
      <c r="M21" s="42">
        <v>7</v>
      </c>
      <c r="N21" s="42">
        <v>7</v>
      </c>
      <c r="O21" s="42">
        <v>7</v>
      </c>
      <c r="P21" s="42">
        <v>10</v>
      </c>
      <c r="Q21" s="42">
        <v>5</v>
      </c>
      <c r="R21" s="42">
        <v>5</v>
      </c>
      <c r="S21" s="42">
        <v>7</v>
      </c>
      <c r="T21" s="41">
        <f t="shared" si="0"/>
        <v>5.9285714285714288</v>
      </c>
      <c r="U21" s="4">
        <f t="shared" si="1"/>
        <v>3</v>
      </c>
    </row>
    <row r="22" spans="1:26" x14ac:dyDescent="0.25">
      <c r="A22" t="str">
        <f t="shared" si="2"/>
        <v>C</v>
      </c>
      <c r="B22" s="202"/>
      <c r="C22" s="199"/>
      <c r="D22" s="29" t="s">
        <v>262</v>
      </c>
      <c r="E22" s="152" t="s">
        <v>263</v>
      </c>
      <c r="F22" s="42">
        <v>10</v>
      </c>
      <c r="G22" s="42">
        <v>3</v>
      </c>
      <c r="H22" s="42">
        <v>3</v>
      </c>
      <c r="I22" s="42">
        <v>3</v>
      </c>
      <c r="J22" s="42">
        <v>10</v>
      </c>
      <c r="K22" s="42">
        <v>3</v>
      </c>
      <c r="L22" s="42">
        <v>3</v>
      </c>
      <c r="M22" s="42">
        <v>7</v>
      </c>
      <c r="N22" s="42">
        <v>7</v>
      </c>
      <c r="O22" s="42">
        <v>7</v>
      </c>
      <c r="P22" s="42">
        <v>10</v>
      </c>
      <c r="Q22" s="42">
        <v>5</v>
      </c>
      <c r="R22" s="42">
        <v>5</v>
      </c>
      <c r="S22" s="42">
        <v>7</v>
      </c>
      <c r="T22" s="41">
        <f t="shared" si="0"/>
        <v>5.9285714285714288</v>
      </c>
      <c r="U22" s="4">
        <f t="shared" si="1"/>
        <v>3</v>
      </c>
    </row>
    <row r="23" spans="1:26" x14ac:dyDescent="0.25">
      <c r="A23" t="str">
        <f t="shared" si="2"/>
        <v>C</v>
      </c>
      <c r="B23" s="202"/>
      <c r="C23" s="199"/>
      <c r="D23" s="29" t="s">
        <v>264</v>
      </c>
      <c r="E23" s="152" t="s">
        <v>265</v>
      </c>
      <c r="F23" s="42">
        <v>10</v>
      </c>
      <c r="G23" s="42">
        <v>3</v>
      </c>
      <c r="H23" s="42">
        <v>3</v>
      </c>
      <c r="I23" s="42">
        <v>3</v>
      </c>
      <c r="J23" s="42">
        <v>10</v>
      </c>
      <c r="K23" s="42">
        <v>3</v>
      </c>
      <c r="L23" s="42">
        <v>3</v>
      </c>
      <c r="M23" s="42">
        <v>7</v>
      </c>
      <c r="N23" s="42">
        <v>7</v>
      </c>
      <c r="O23" s="42">
        <v>7</v>
      </c>
      <c r="P23" s="42">
        <v>10</v>
      </c>
      <c r="Q23" s="42">
        <v>5</v>
      </c>
      <c r="R23" s="42">
        <v>5</v>
      </c>
      <c r="S23" s="42">
        <v>7</v>
      </c>
      <c r="T23" s="41">
        <f t="shared" si="0"/>
        <v>5.9285714285714288</v>
      </c>
      <c r="U23" s="4">
        <f t="shared" si="1"/>
        <v>3</v>
      </c>
    </row>
    <row r="24" spans="1:26" x14ac:dyDescent="0.25">
      <c r="A24" t="str">
        <f t="shared" si="2"/>
        <v>C</v>
      </c>
      <c r="B24" s="202"/>
      <c r="C24" s="199"/>
      <c r="D24" s="29" t="s">
        <v>266</v>
      </c>
      <c r="E24" s="152" t="s">
        <v>267</v>
      </c>
      <c r="F24" s="42">
        <v>10</v>
      </c>
      <c r="G24" s="42">
        <v>3</v>
      </c>
      <c r="H24" s="42">
        <v>3</v>
      </c>
      <c r="I24" s="42">
        <v>3</v>
      </c>
      <c r="J24" s="42">
        <v>10</v>
      </c>
      <c r="K24" s="42">
        <v>3</v>
      </c>
      <c r="L24" s="42">
        <v>3</v>
      </c>
      <c r="M24" s="42">
        <v>7</v>
      </c>
      <c r="N24" s="42">
        <v>7</v>
      </c>
      <c r="O24" s="42">
        <v>7</v>
      </c>
      <c r="P24" s="42">
        <v>10</v>
      </c>
      <c r="Q24" s="42">
        <v>5</v>
      </c>
      <c r="R24" s="42">
        <v>5</v>
      </c>
      <c r="S24" s="42">
        <v>7</v>
      </c>
      <c r="T24" s="41">
        <f t="shared" ref="T24:T38" si="3">SUM(F24:S24)/14</f>
        <v>5.9285714285714288</v>
      </c>
      <c r="U24" s="4">
        <f t="shared" ref="U24:U38" si="4">COUNTIF(F24:S24,10)</f>
        <v>3</v>
      </c>
    </row>
    <row r="25" spans="1:26" x14ac:dyDescent="0.25">
      <c r="A25" t="str">
        <f t="shared" si="2"/>
        <v>C</v>
      </c>
      <c r="B25" s="202"/>
      <c r="C25" s="199"/>
      <c r="D25" s="29" t="s">
        <v>268</v>
      </c>
      <c r="E25" s="152" t="s">
        <v>269</v>
      </c>
      <c r="F25" s="42">
        <v>10</v>
      </c>
      <c r="G25" s="42">
        <v>3</v>
      </c>
      <c r="H25" s="42">
        <v>3</v>
      </c>
      <c r="I25" s="42">
        <v>3</v>
      </c>
      <c r="J25" s="42">
        <v>10</v>
      </c>
      <c r="K25" s="42">
        <v>3</v>
      </c>
      <c r="L25" s="42">
        <v>3</v>
      </c>
      <c r="M25" s="42">
        <v>7</v>
      </c>
      <c r="N25" s="42">
        <v>7</v>
      </c>
      <c r="O25" s="42">
        <v>7</v>
      </c>
      <c r="P25" s="42">
        <v>10</v>
      </c>
      <c r="Q25" s="42">
        <v>5</v>
      </c>
      <c r="R25" s="42">
        <v>5</v>
      </c>
      <c r="S25" s="42">
        <v>7</v>
      </c>
      <c r="T25" s="41">
        <f t="shared" si="3"/>
        <v>5.9285714285714288</v>
      </c>
      <c r="U25" s="4">
        <f t="shared" si="4"/>
        <v>3</v>
      </c>
    </row>
    <row r="26" spans="1:26" x14ac:dyDescent="0.25">
      <c r="A26" t="str">
        <f t="shared" si="2"/>
        <v>C</v>
      </c>
      <c r="B26" s="202"/>
      <c r="C26" s="199"/>
      <c r="D26" s="29" t="s">
        <v>270</v>
      </c>
      <c r="E26" s="152" t="s">
        <v>271</v>
      </c>
      <c r="F26" s="42">
        <v>10</v>
      </c>
      <c r="G26" s="42">
        <v>3</v>
      </c>
      <c r="H26" s="42">
        <v>3</v>
      </c>
      <c r="I26" s="42">
        <v>3</v>
      </c>
      <c r="J26" s="42">
        <v>10</v>
      </c>
      <c r="K26" s="42">
        <v>3</v>
      </c>
      <c r="L26" s="42">
        <v>3</v>
      </c>
      <c r="M26" s="42">
        <v>7</v>
      </c>
      <c r="N26" s="42">
        <v>7</v>
      </c>
      <c r="O26" s="42">
        <v>7</v>
      </c>
      <c r="P26" s="42">
        <v>10</v>
      </c>
      <c r="Q26" s="42">
        <v>5</v>
      </c>
      <c r="R26" s="42">
        <v>5</v>
      </c>
      <c r="S26" s="42">
        <v>7</v>
      </c>
      <c r="T26" s="41">
        <f t="shared" si="3"/>
        <v>5.9285714285714288</v>
      </c>
      <c r="U26" s="4">
        <f t="shared" si="4"/>
        <v>3</v>
      </c>
    </row>
    <row r="27" spans="1:26" x14ac:dyDescent="0.25">
      <c r="A27" t="str">
        <f t="shared" si="2"/>
        <v>C</v>
      </c>
      <c r="B27" s="202"/>
      <c r="C27" s="199"/>
      <c r="D27" s="29" t="s">
        <v>272</v>
      </c>
      <c r="E27" s="152" t="s">
        <v>273</v>
      </c>
      <c r="F27" s="42">
        <v>10</v>
      </c>
      <c r="G27" s="42">
        <v>3</v>
      </c>
      <c r="H27" s="42">
        <v>3</v>
      </c>
      <c r="I27" s="42">
        <v>3</v>
      </c>
      <c r="J27" s="42">
        <v>10</v>
      </c>
      <c r="K27" s="42">
        <v>3</v>
      </c>
      <c r="L27" s="42">
        <v>3</v>
      </c>
      <c r="M27" s="42">
        <v>7</v>
      </c>
      <c r="N27" s="42">
        <v>7</v>
      </c>
      <c r="O27" s="42">
        <v>7</v>
      </c>
      <c r="P27" s="42">
        <v>10</v>
      </c>
      <c r="Q27" s="42">
        <v>5</v>
      </c>
      <c r="R27" s="42">
        <v>5</v>
      </c>
      <c r="S27" s="42">
        <v>7</v>
      </c>
      <c r="T27" s="41">
        <f t="shared" si="3"/>
        <v>5.9285714285714288</v>
      </c>
      <c r="U27" s="4">
        <f t="shared" si="4"/>
        <v>3</v>
      </c>
    </row>
    <row r="28" spans="1:26" x14ac:dyDescent="0.25">
      <c r="A28" t="str">
        <f t="shared" si="2"/>
        <v>C</v>
      </c>
      <c r="B28" s="202"/>
      <c r="C28" s="199"/>
      <c r="D28" s="29" t="s">
        <v>274</v>
      </c>
      <c r="E28" s="152" t="s">
        <v>275</v>
      </c>
      <c r="F28" s="42">
        <v>10</v>
      </c>
      <c r="G28" s="42">
        <v>3</v>
      </c>
      <c r="H28" s="42">
        <v>3</v>
      </c>
      <c r="I28" s="42">
        <v>3</v>
      </c>
      <c r="J28" s="42">
        <v>10</v>
      </c>
      <c r="K28" s="42">
        <v>3</v>
      </c>
      <c r="L28" s="42">
        <v>3</v>
      </c>
      <c r="M28" s="42">
        <v>7</v>
      </c>
      <c r="N28" s="42">
        <v>7</v>
      </c>
      <c r="O28" s="42">
        <v>7</v>
      </c>
      <c r="P28" s="42">
        <v>10</v>
      </c>
      <c r="Q28" s="42">
        <v>5</v>
      </c>
      <c r="R28" s="42">
        <v>5</v>
      </c>
      <c r="S28" s="42">
        <v>7</v>
      </c>
      <c r="T28" s="41">
        <f t="shared" si="3"/>
        <v>5.9285714285714288</v>
      </c>
      <c r="U28" s="4">
        <f t="shared" si="4"/>
        <v>3</v>
      </c>
    </row>
    <row r="29" spans="1:26" x14ac:dyDescent="0.25">
      <c r="A29" t="str">
        <f t="shared" si="2"/>
        <v>C</v>
      </c>
      <c r="B29" s="202"/>
      <c r="C29" s="199"/>
      <c r="D29" s="29" t="s">
        <v>276</v>
      </c>
      <c r="E29" s="152" t="s">
        <v>277</v>
      </c>
      <c r="F29" s="42">
        <v>10</v>
      </c>
      <c r="G29" s="42">
        <v>3</v>
      </c>
      <c r="H29" s="42">
        <v>3</v>
      </c>
      <c r="I29" s="42">
        <v>3</v>
      </c>
      <c r="J29" s="42">
        <v>10</v>
      </c>
      <c r="K29" s="42">
        <v>3</v>
      </c>
      <c r="L29" s="42">
        <v>3</v>
      </c>
      <c r="M29" s="42">
        <v>7</v>
      </c>
      <c r="N29" s="42">
        <v>7</v>
      </c>
      <c r="O29" s="42">
        <v>7</v>
      </c>
      <c r="P29" s="42">
        <v>10</v>
      </c>
      <c r="Q29" s="42">
        <v>5</v>
      </c>
      <c r="R29" s="42">
        <v>5</v>
      </c>
      <c r="S29" s="42">
        <v>7</v>
      </c>
      <c r="T29" s="41">
        <f t="shared" si="3"/>
        <v>5.9285714285714288</v>
      </c>
      <c r="U29" s="4">
        <f t="shared" si="4"/>
        <v>3</v>
      </c>
    </row>
    <row r="30" spans="1:26" x14ac:dyDescent="0.25">
      <c r="A30" t="str">
        <f t="shared" si="2"/>
        <v>C</v>
      </c>
      <c r="B30" s="202"/>
      <c r="C30" s="199"/>
      <c r="D30" s="29" t="s">
        <v>278</v>
      </c>
      <c r="E30" s="152" t="s">
        <v>279</v>
      </c>
      <c r="F30" s="42">
        <v>10</v>
      </c>
      <c r="G30" s="42">
        <v>3</v>
      </c>
      <c r="H30" s="42">
        <v>3</v>
      </c>
      <c r="I30" s="42">
        <v>3</v>
      </c>
      <c r="J30" s="42">
        <v>10</v>
      </c>
      <c r="K30" s="42">
        <v>3</v>
      </c>
      <c r="L30" s="42">
        <v>3</v>
      </c>
      <c r="M30" s="42">
        <v>7</v>
      </c>
      <c r="N30" s="42">
        <v>7</v>
      </c>
      <c r="O30" s="42">
        <v>7</v>
      </c>
      <c r="P30" s="42">
        <v>10</v>
      </c>
      <c r="Q30" s="42">
        <v>5</v>
      </c>
      <c r="R30" s="42">
        <v>5</v>
      </c>
      <c r="S30" s="42">
        <v>7</v>
      </c>
      <c r="T30" s="41">
        <f t="shared" si="3"/>
        <v>5.9285714285714288</v>
      </c>
      <c r="U30" s="4">
        <f t="shared" si="4"/>
        <v>3</v>
      </c>
    </row>
    <row r="31" spans="1:26" x14ac:dyDescent="0.25">
      <c r="A31" t="str">
        <f t="shared" si="2"/>
        <v>C</v>
      </c>
      <c r="B31" s="202"/>
      <c r="C31" s="199"/>
      <c r="D31" s="29" t="s">
        <v>280</v>
      </c>
      <c r="E31" s="152" t="s">
        <v>281</v>
      </c>
      <c r="F31" s="42">
        <v>10</v>
      </c>
      <c r="G31" s="42">
        <v>3</v>
      </c>
      <c r="H31" s="42">
        <v>3</v>
      </c>
      <c r="I31" s="42">
        <v>3</v>
      </c>
      <c r="J31" s="42">
        <v>10</v>
      </c>
      <c r="K31" s="42">
        <v>3</v>
      </c>
      <c r="L31" s="42">
        <v>3</v>
      </c>
      <c r="M31" s="42">
        <v>7</v>
      </c>
      <c r="N31" s="42">
        <v>7</v>
      </c>
      <c r="O31" s="42">
        <v>7</v>
      </c>
      <c r="P31" s="42">
        <v>10</v>
      </c>
      <c r="Q31" s="42">
        <v>5</v>
      </c>
      <c r="R31" s="42">
        <v>5</v>
      </c>
      <c r="S31" s="42">
        <v>7</v>
      </c>
      <c r="T31" s="41">
        <f t="shared" si="3"/>
        <v>5.9285714285714288</v>
      </c>
      <c r="U31" s="4">
        <f t="shared" si="4"/>
        <v>3</v>
      </c>
    </row>
    <row r="32" spans="1:26" x14ac:dyDescent="0.25">
      <c r="A32" t="str">
        <f t="shared" si="2"/>
        <v>C</v>
      </c>
      <c r="B32" s="202"/>
      <c r="C32" s="199"/>
      <c r="D32" s="29" t="s">
        <v>282</v>
      </c>
      <c r="E32" s="152" t="s">
        <v>283</v>
      </c>
      <c r="F32" s="42">
        <v>10</v>
      </c>
      <c r="G32" s="42">
        <v>3</v>
      </c>
      <c r="H32" s="42">
        <v>3</v>
      </c>
      <c r="I32" s="42">
        <v>3</v>
      </c>
      <c r="J32" s="42">
        <v>10</v>
      </c>
      <c r="K32" s="42">
        <v>3</v>
      </c>
      <c r="L32" s="42">
        <v>3</v>
      </c>
      <c r="M32" s="42">
        <v>7</v>
      </c>
      <c r="N32" s="42">
        <v>7</v>
      </c>
      <c r="O32" s="42">
        <v>7</v>
      </c>
      <c r="P32" s="42">
        <v>10</v>
      </c>
      <c r="Q32" s="42">
        <v>5</v>
      </c>
      <c r="R32" s="42">
        <v>5</v>
      </c>
      <c r="S32" s="42">
        <v>7</v>
      </c>
      <c r="T32" s="41">
        <f t="shared" si="3"/>
        <v>5.9285714285714288</v>
      </c>
      <c r="U32" s="4">
        <f t="shared" si="4"/>
        <v>3</v>
      </c>
    </row>
    <row r="33" spans="1:24" x14ac:dyDescent="0.25">
      <c r="A33" t="str">
        <f t="shared" si="2"/>
        <v>C</v>
      </c>
      <c r="B33" s="202"/>
      <c r="C33" s="199"/>
      <c r="D33" s="29" t="s">
        <v>284</v>
      </c>
      <c r="E33" s="152" t="s">
        <v>509</v>
      </c>
      <c r="F33" s="42">
        <v>10</v>
      </c>
      <c r="G33" s="42">
        <v>3</v>
      </c>
      <c r="H33" s="42">
        <v>3</v>
      </c>
      <c r="I33" s="42">
        <v>3</v>
      </c>
      <c r="J33" s="42">
        <v>10</v>
      </c>
      <c r="K33" s="42">
        <v>3</v>
      </c>
      <c r="L33" s="42">
        <v>3</v>
      </c>
      <c r="M33" s="42">
        <v>7</v>
      </c>
      <c r="N33" s="42">
        <v>7</v>
      </c>
      <c r="O33" s="42">
        <v>7</v>
      </c>
      <c r="P33" s="42">
        <v>10</v>
      </c>
      <c r="Q33" s="42">
        <v>5</v>
      </c>
      <c r="R33" s="42">
        <v>5</v>
      </c>
      <c r="S33" s="42">
        <v>7</v>
      </c>
      <c r="T33" s="41">
        <f t="shared" si="3"/>
        <v>5.9285714285714288</v>
      </c>
      <c r="U33" s="4">
        <f t="shared" si="4"/>
        <v>3</v>
      </c>
    </row>
    <row r="34" spans="1:24" x14ac:dyDescent="0.25">
      <c r="A34" t="str">
        <f t="shared" si="2"/>
        <v>C</v>
      </c>
      <c r="B34" s="202"/>
      <c r="C34" s="199"/>
      <c r="D34" s="29" t="s">
        <v>162</v>
      </c>
      <c r="E34" s="152" t="s">
        <v>285</v>
      </c>
      <c r="F34" s="42">
        <v>10</v>
      </c>
      <c r="G34" s="42">
        <v>3</v>
      </c>
      <c r="H34" s="42">
        <v>3</v>
      </c>
      <c r="I34" s="42">
        <v>3</v>
      </c>
      <c r="J34" s="42">
        <v>10</v>
      </c>
      <c r="K34" s="42">
        <v>3</v>
      </c>
      <c r="L34" s="42">
        <v>3</v>
      </c>
      <c r="M34" s="42">
        <v>7</v>
      </c>
      <c r="N34" s="42">
        <v>7</v>
      </c>
      <c r="O34" s="42">
        <v>7</v>
      </c>
      <c r="P34" s="42">
        <v>10</v>
      </c>
      <c r="Q34" s="42">
        <v>5</v>
      </c>
      <c r="R34" s="42">
        <v>5</v>
      </c>
      <c r="S34" s="42">
        <v>7</v>
      </c>
      <c r="T34" s="41">
        <f t="shared" si="3"/>
        <v>5.9285714285714288</v>
      </c>
      <c r="U34" s="4">
        <f t="shared" si="4"/>
        <v>3</v>
      </c>
    </row>
    <row r="35" spans="1:24" x14ac:dyDescent="0.25">
      <c r="A35" t="str">
        <f t="shared" si="2"/>
        <v>C</v>
      </c>
      <c r="B35" s="202"/>
      <c r="C35" s="199"/>
      <c r="D35" s="29" t="s">
        <v>286</v>
      </c>
      <c r="E35" s="152" t="s">
        <v>292</v>
      </c>
      <c r="F35" s="42">
        <v>10</v>
      </c>
      <c r="G35" s="42">
        <v>3</v>
      </c>
      <c r="H35" s="42">
        <v>3</v>
      </c>
      <c r="I35" s="42">
        <v>3</v>
      </c>
      <c r="J35" s="42">
        <v>10</v>
      </c>
      <c r="K35" s="42">
        <v>3</v>
      </c>
      <c r="L35" s="42">
        <v>3</v>
      </c>
      <c r="M35" s="42">
        <v>7</v>
      </c>
      <c r="N35" s="42">
        <v>7</v>
      </c>
      <c r="O35" s="42">
        <v>7</v>
      </c>
      <c r="P35" s="42">
        <v>10</v>
      </c>
      <c r="Q35" s="42">
        <v>5</v>
      </c>
      <c r="R35" s="42">
        <v>5</v>
      </c>
      <c r="S35" s="42">
        <v>7</v>
      </c>
      <c r="T35" s="41">
        <f t="shared" si="3"/>
        <v>5.9285714285714288</v>
      </c>
      <c r="U35" s="4">
        <f t="shared" si="4"/>
        <v>3</v>
      </c>
    </row>
    <row r="36" spans="1:24" x14ac:dyDescent="0.25">
      <c r="A36" t="str">
        <f t="shared" si="2"/>
        <v>C</v>
      </c>
      <c r="B36" s="202"/>
      <c r="C36" s="199"/>
      <c r="D36" s="29" t="s">
        <v>288</v>
      </c>
      <c r="E36" s="152" t="s">
        <v>294</v>
      </c>
      <c r="F36" s="42">
        <v>10</v>
      </c>
      <c r="G36" s="42">
        <v>3</v>
      </c>
      <c r="H36" s="42">
        <v>3</v>
      </c>
      <c r="I36" s="42">
        <v>3</v>
      </c>
      <c r="J36" s="42">
        <v>10</v>
      </c>
      <c r="K36" s="42">
        <v>3</v>
      </c>
      <c r="L36" s="42">
        <v>3</v>
      </c>
      <c r="M36" s="42">
        <v>7</v>
      </c>
      <c r="N36" s="42">
        <v>7</v>
      </c>
      <c r="O36" s="42">
        <v>7</v>
      </c>
      <c r="P36" s="42">
        <v>10</v>
      </c>
      <c r="Q36" s="42">
        <v>5</v>
      </c>
      <c r="R36" s="42">
        <v>5</v>
      </c>
      <c r="S36" s="42">
        <v>7</v>
      </c>
      <c r="T36" s="41">
        <f t="shared" si="3"/>
        <v>5.9285714285714288</v>
      </c>
      <c r="U36" s="4">
        <f t="shared" si="4"/>
        <v>3</v>
      </c>
    </row>
    <row r="37" spans="1:24" x14ac:dyDescent="0.25">
      <c r="A37" t="str">
        <f t="shared" si="2"/>
        <v>C</v>
      </c>
      <c r="B37" s="202"/>
      <c r="C37" s="199"/>
      <c r="D37" s="29" t="s">
        <v>289</v>
      </c>
      <c r="E37" s="152" t="s">
        <v>296</v>
      </c>
      <c r="F37" s="42">
        <v>10</v>
      </c>
      <c r="G37" s="42">
        <v>3</v>
      </c>
      <c r="H37" s="42">
        <v>3</v>
      </c>
      <c r="I37" s="42">
        <v>3</v>
      </c>
      <c r="J37" s="42">
        <v>10</v>
      </c>
      <c r="K37" s="42">
        <v>3</v>
      </c>
      <c r="L37" s="42">
        <v>3</v>
      </c>
      <c r="M37" s="42">
        <v>7</v>
      </c>
      <c r="N37" s="42">
        <v>7</v>
      </c>
      <c r="O37" s="42">
        <v>7</v>
      </c>
      <c r="P37" s="42">
        <v>10</v>
      </c>
      <c r="Q37" s="42">
        <v>5</v>
      </c>
      <c r="R37" s="42">
        <v>5</v>
      </c>
      <c r="S37" s="42">
        <v>7</v>
      </c>
      <c r="T37" s="41">
        <f t="shared" si="3"/>
        <v>5.9285714285714288</v>
      </c>
      <c r="U37" s="4">
        <f t="shared" si="4"/>
        <v>3</v>
      </c>
    </row>
    <row r="38" spans="1:24" x14ac:dyDescent="0.25">
      <c r="A38" t="str">
        <f t="shared" si="2"/>
        <v>C</v>
      </c>
      <c r="B38" s="202"/>
      <c r="C38" s="199"/>
      <c r="D38" s="29" t="s">
        <v>290</v>
      </c>
      <c r="E38" s="152" t="s">
        <v>287</v>
      </c>
      <c r="F38" s="42">
        <v>10</v>
      </c>
      <c r="G38" s="42">
        <v>3</v>
      </c>
      <c r="H38" s="42">
        <v>3</v>
      </c>
      <c r="I38" s="42">
        <v>3</v>
      </c>
      <c r="J38" s="42">
        <v>10</v>
      </c>
      <c r="K38" s="42">
        <v>3</v>
      </c>
      <c r="L38" s="42">
        <v>3</v>
      </c>
      <c r="M38" s="42">
        <v>7</v>
      </c>
      <c r="N38" s="42">
        <v>7</v>
      </c>
      <c r="O38" s="42">
        <v>7</v>
      </c>
      <c r="P38" s="42">
        <v>10</v>
      </c>
      <c r="Q38" s="42">
        <v>5</v>
      </c>
      <c r="R38" s="42">
        <v>5</v>
      </c>
      <c r="S38" s="42">
        <v>7</v>
      </c>
      <c r="T38" s="41">
        <f t="shared" si="3"/>
        <v>5.9285714285714288</v>
      </c>
      <c r="U38" s="4">
        <f t="shared" si="4"/>
        <v>3</v>
      </c>
    </row>
    <row r="39" spans="1:24" x14ac:dyDescent="0.25">
      <c r="A39" t="str">
        <f t="shared" si="2"/>
        <v>I</v>
      </c>
      <c r="B39" s="202"/>
      <c r="C39" s="199"/>
      <c r="D39" s="29" t="s">
        <v>169</v>
      </c>
      <c r="E39" s="153" t="s">
        <v>291</v>
      </c>
      <c r="F39" s="42">
        <v>10</v>
      </c>
      <c r="G39" s="42">
        <v>3</v>
      </c>
      <c r="H39" s="42">
        <v>3</v>
      </c>
      <c r="I39" s="42">
        <v>3</v>
      </c>
      <c r="J39" s="42">
        <v>10</v>
      </c>
      <c r="K39" s="42">
        <v>3</v>
      </c>
      <c r="L39" s="42">
        <v>3</v>
      </c>
      <c r="M39" s="42">
        <v>7</v>
      </c>
      <c r="N39" s="42">
        <v>7</v>
      </c>
      <c r="O39" s="42">
        <v>7</v>
      </c>
      <c r="P39" s="42">
        <v>10</v>
      </c>
      <c r="Q39" s="42">
        <v>5</v>
      </c>
      <c r="R39" s="42">
        <v>5</v>
      </c>
      <c r="S39" s="42">
        <v>7</v>
      </c>
      <c r="T39" s="41">
        <f t="shared" ref="T39:T63" si="5">SUM(F39:S39)/14</f>
        <v>5.9285714285714288</v>
      </c>
      <c r="U39" s="4">
        <f t="shared" ref="U39:U63" si="6">COUNTIF(F39:S39,10)</f>
        <v>3</v>
      </c>
    </row>
    <row r="40" spans="1:24" ht="23.25" x14ac:dyDescent="0.25">
      <c r="A40" t="str">
        <f t="shared" si="2"/>
        <v>I</v>
      </c>
      <c r="B40" s="202"/>
      <c r="C40" s="204" t="s">
        <v>524</v>
      </c>
      <c r="D40" s="29" t="s">
        <v>176</v>
      </c>
      <c r="E40" s="62" t="s">
        <v>510</v>
      </c>
      <c r="F40" s="42">
        <v>7</v>
      </c>
      <c r="G40" s="42">
        <v>3</v>
      </c>
      <c r="H40" s="42">
        <v>5</v>
      </c>
      <c r="I40" s="42">
        <v>7</v>
      </c>
      <c r="J40" s="42">
        <v>7</v>
      </c>
      <c r="K40" s="42">
        <v>3</v>
      </c>
      <c r="L40" s="42">
        <v>5</v>
      </c>
      <c r="M40" s="42">
        <v>5</v>
      </c>
      <c r="N40" s="42">
        <v>5</v>
      </c>
      <c r="O40" s="42">
        <v>7</v>
      </c>
      <c r="P40" s="42">
        <v>10</v>
      </c>
      <c r="Q40" s="42">
        <v>7</v>
      </c>
      <c r="R40" s="42">
        <v>5</v>
      </c>
      <c r="S40" s="42">
        <v>7</v>
      </c>
      <c r="T40" s="41">
        <f t="shared" si="5"/>
        <v>5.9285714285714288</v>
      </c>
      <c r="U40" s="4">
        <f t="shared" si="6"/>
        <v>1</v>
      </c>
    </row>
    <row r="41" spans="1:24" ht="23.25" x14ac:dyDescent="0.25">
      <c r="A41" t="str">
        <f t="shared" si="2"/>
        <v>I</v>
      </c>
      <c r="B41" s="202"/>
      <c r="C41" s="205"/>
      <c r="D41" s="29" t="s">
        <v>293</v>
      </c>
      <c r="E41" s="62" t="s">
        <v>300</v>
      </c>
      <c r="F41" s="42">
        <v>7</v>
      </c>
      <c r="G41" s="42">
        <v>3</v>
      </c>
      <c r="H41" s="42">
        <v>5</v>
      </c>
      <c r="I41" s="42">
        <v>7</v>
      </c>
      <c r="J41" s="42">
        <v>7</v>
      </c>
      <c r="K41" s="42">
        <v>3</v>
      </c>
      <c r="L41" s="42">
        <v>5</v>
      </c>
      <c r="M41" s="42">
        <v>5</v>
      </c>
      <c r="N41" s="42">
        <v>5</v>
      </c>
      <c r="O41" s="42">
        <v>7</v>
      </c>
      <c r="P41" s="42">
        <v>10</v>
      </c>
      <c r="Q41" s="42">
        <v>7</v>
      </c>
      <c r="R41" s="42">
        <v>5</v>
      </c>
      <c r="S41" s="42">
        <v>7</v>
      </c>
      <c r="T41" s="41">
        <f t="shared" si="5"/>
        <v>5.9285714285714288</v>
      </c>
      <c r="U41" s="4">
        <f t="shared" si="6"/>
        <v>1</v>
      </c>
    </row>
    <row r="42" spans="1:24" ht="15" customHeight="1" x14ac:dyDescent="0.25">
      <c r="A42" t="str">
        <f t="shared" si="2"/>
        <v>C</v>
      </c>
      <c r="B42" s="161"/>
      <c r="C42" s="204" t="s">
        <v>59</v>
      </c>
      <c r="D42" s="29" t="s">
        <v>297</v>
      </c>
      <c r="E42" s="152" t="s">
        <v>148</v>
      </c>
      <c r="F42" s="42">
        <v>7</v>
      </c>
      <c r="G42" s="42">
        <v>3</v>
      </c>
      <c r="H42" s="42">
        <v>5</v>
      </c>
      <c r="I42" s="42">
        <v>7</v>
      </c>
      <c r="J42" s="42">
        <v>7</v>
      </c>
      <c r="K42" s="42">
        <v>3</v>
      </c>
      <c r="L42" s="42">
        <v>5</v>
      </c>
      <c r="M42" s="42">
        <v>5</v>
      </c>
      <c r="N42" s="42">
        <v>5</v>
      </c>
      <c r="O42" s="42">
        <v>7</v>
      </c>
      <c r="P42" s="42">
        <v>10</v>
      </c>
      <c r="Q42" s="42">
        <v>7</v>
      </c>
      <c r="R42" s="42">
        <v>7</v>
      </c>
      <c r="S42" s="42">
        <v>7</v>
      </c>
      <c r="T42" s="41">
        <f t="shared" si="5"/>
        <v>6.0714285714285712</v>
      </c>
      <c r="U42" s="4">
        <f t="shared" si="6"/>
        <v>1</v>
      </c>
    </row>
    <row r="43" spans="1:24" x14ac:dyDescent="0.25">
      <c r="A43" t="str">
        <f t="shared" si="2"/>
        <v>C</v>
      </c>
      <c r="B43" s="161"/>
      <c r="C43" s="206"/>
      <c r="D43" s="29" t="s">
        <v>301</v>
      </c>
      <c r="E43" s="152" t="s">
        <v>511</v>
      </c>
      <c r="F43" s="42">
        <v>7</v>
      </c>
      <c r="G43" s="42">
        <v>3</v>
      </c>
      <c r="H43" s="42">
        <v>5</v>
      </c>
      <c r="I43" s="42">
        <v>7</v>
      </c>
      <c r="J43" s="42">
        <v>7</v>
      </c>
      <c r="K43" s="42">
        <v>3</v>
      </c>
      <c r="L43" s="42">
        <v>5</v>
      </c>
      <c r="M43" s="42">
        <v>5</v>
      </c>
      <c r="N43" s="42">
        <v>5</v>
      </c>
      <c r="O43" s="42">
        <v>7</v>
      </c>
      <c r="P43" s="42">
        <v>10</v>
      </c>
      <c r="Q43" s="42">
        <v>7</v>
      </c>
      <c r="R43" s="42">
        <v>7</v>
      </c>
      <c r="S43" s="42">
        <v>7</v>
      </c>
      <c r="T43" s="41">
        <f t="shared" si="5"/>
        <v>6.0714285714285712</v>
      </c>
      <c r="U43" s="4">
        <f t="shared" si="6"/>
        <v>1</v>
      </c>
      <c r="X43" s="48"/>
    </row>
    <row r="44" spans="1:24" ht="23.25" x14ac:dyDescent="0.25">
      <c r="A44" t="str">
        <f t="shared" si="2"/>
        <v>C</v>
      </c>
      <c r="B44" s="161"/>
      <c r="C44" s="206"/>
      <c r="D44" s="29" t="s">
        <v>302</v>
      </c>
      <c r="E44" s="64" t="s">
        <v>512</v>
      </c>
      <c r="F44" s="42">
        <v>7</v>
      </c>
      <c r="G44" s="42">
        <v>3</v>
      </c>
      <c r="H44" s="42">
        <v>5</v>
      </c>
      <c r="I44" s="42">
        <v>7</v>
      </c>
      <c r="J44" s="42">
        <v>7</v>
      </c>
      <c r="K44" s="42">
        <v>3</v>
      </c>
      <c r="L44" s="42">
        <v>5</v>
      </c>
      <c r="M44" s="42">
        <v>5</v>
      </c>
      <c r="N44" s="42">
        <v>5</v>
      </c>
      <c r="O44" s="42">
        <v>7</v>
      </c>
      <c r="P44" s="42">
        <v>10</v>
      </c>
      <c r="Q44" s="42">
        <v>7</v>
      </c>
      <c r="R44" s="42">
        <v>7</v>
      </c>
      <c r="S44" s="42">
        <v>7</v>
      </c>
      <c r="T44" s="41">
        <f t="shared" si="5"/>
        <v>6.0714285714285712</v>
      </c>
      <c r="U44" s="4">
        <f t="shared" si="6"/>
        <v>1</v>
      </c>
      <c r="X44" s="48"/>
    </row>
    <row r="45" spans="1:24" ht="34.5" x14ac:dyDescent="0.25">
      <c r="A45" t="str">
        <f t="shared" si="2"/>
        <v>I</v>
      </c>
      <c r="B45" s="202" t="s">
        <v>525</v>
      </c>
      <c r="C45" s="206"/>
      <c r="D45" s="29" t="s">
        <v>295</v>
      </c>
      <c r="E45" s="62" t="s">
        <v>513</v>
      </c>
      <c r="F45" s="42">
        <v>7</v>
      </c>
      <c r="G45" s="42">
        <v>3</v>
      </c>
      <c r="H45" s="42">
        <v>5</v>
      </c>
      <c r="I45" s="42">
        <v>7</v>
      </c>
      <c r="J45" s="42">
        <v>7</v>
      </c>
      <c r="K45" s="42">
        <v>3</v>
      </c>
      <c r="L45" s="42">
        <v>5</v>
      </c>
      <c r="M45" s="42">
        <v>5</v>
      </c>
      <c r="N45" s="42">
        <v>5</v>
      </c>
      <c r="O45" s="42">
        <v>7</v>
      </c>
      <c r="P45" s="42">
        <v>10</v>
      </c>
      <c r="Q45" s="42">
        <v>7</v>
      </c>
      <c r="R45" s="42">
        <v>7</v>
      </c>
      <c r="S45" s="42">
        <v>7</v>
      </c>
      <c r="T45" s="41">
        <f t="shared" si="5"/>
        <v>6.0714285714285712</v>
      </c>
      <c r="U45" s="4">
        <f t="shared" si="6"/>
        <v>1</v>
      </c>
      <c r="X45" s="48"/>
    </row>
    <row r="46" spans="1:24" ht="34.5" x14ac:dyDescent="0.25">
      <c r="A46" t="str">
        <f t="shared" si="2"/>
        <v>I</v>
      </c>
      <c r="B46" s="203"/>
      <c r="C46" s="205"/>
      <c r="D46" s="29" t="s">
        <v>177</v>
      </c>
      <c r="E46" s="62" t="s">
        <v>514</v>
      </c>
      <c r="F46" s="42">
        <v>7</v>
      </c>
      <c r="G46" s="42">
        <v>3</v>
      </c>
      <c r="H46" s="42">
        <v>5</v>
      </c>
      <c r="I46" s="42">
        <v>7</v>
      </c>
      <c r="J46" s="42">
        <v>7</v>
      </c>
      <c r="K46" s="42">
        <v>3</v>
      </c>
      <c r="L46" s="42">
        <v>5</v>
      </c>
      <c r="M46" s="42">
        <v>5</v>
      </c>
      <c r="N46" s="42">
        <v>5</v>
      </c>
      <c r="O46" s="42">
        <v>7</v>
      </c>
      <c r="P46" s="42">
        <v>10</v>
      </c>
      <c r="Q46" s="42">
        <v>7</v>
      </c>
      <c r="R46" s="42">
        <v>7</v>
      </c>
      <c r="S46" s="42">
        <v>7</v>
      </c>
      <c r="T46" s="41">
        <f t="shared" si="5"/>
        <v>6.0714285714285712</v>
      </c>
      <c r="U46" s="4">
        <f t="shared" si="6"/>
        <v>1</v>
      </c>
      <c r="X46" s="48"/>
    </row>
    <row r="47" spans="1:24" ht="34.5" x14ac:dyDescent="0.25">
      <c r="A47" t="str">
        <f t="shared" si="2"/>
        <v>C</v>
      </c>
      <c r="B47" s="202" t="s">
        <v>526</v>
      </c>
      <c r="C47" s="204" t="s">
        <v>527</v>
      </c>
      <c r="D47" s="29" t="s">
        <v>303</v>
      </c>
      <c r="E47" s="63" t="s">
        <v>515</v>
      </c>
      <c r="F47" s="42">
        <v>10</v>
      </c>
      <c r="G47" s="42">
        <v>10</v>
      </c>
      <c r="H47" s="42">
        <v>10</v>
      </c>
      <c r="I47" s="42">
        <v>7</v>
      </c>
      <c r="J47" s="42">
        <v>7</v>
      </c>
      <c r="K47" s="42">
        <v>7</v>
      </c>
      <c r="L47" s="42">
        <v>7</v>
      </c>
      <c r="M47" s="42">
        <v>7</v>
      </c>
      <c r="N47" s="42">
        <v>7</v>
      </c>
      <c r="O47" s="42">
        <v>7</v>
      </c>
      <c r="P47" s="42">
        <v>7</v>
      </c>
      <c r="Q47" s="42">
        <v>7</v>
      </c>
      <c r="R47" s="42">
        <v>10</v>
      </c>
      <c r="S47" s="42">
        <v>7</v>
      </c>
      <c r="T47" s="41">
        <f t="shared" si="5"/>
        <v>7.8571428571428568</v>
      </c>
      <c r="U47" s="4">
        <f t="shared" si="6"/>
        <v>4</v>
      </c>
    </row>
    <row r="48" spans="1:24" ht="23.25" x14ac:dyDescent="0.25">
      <c r="A48" t="str">
        <f t="shared" si="2"/>
        <v>C</v>
      </c>
      <c r="B48" s="202"/>
      <c r="C48" s="206"/>
      <c r="D48" s="29" t="s">
        <v>305</v>
      </c>
      <c r="E48" s="63" t="s">
        <v>143</v>
      </c>
      <c r="F48" s="42">
        <v>10</v>
      </c>
      <c r="G48" s="42">
        <v>10</v>
      </c>
      <c r="H48" s="42">
        <v>10</v>
      </c>
      <c r="I48" s="42">
        <v>7</v>
      </c>
      <c r="J48" s="42">
        <v>7</v>
      </c>
      <c r="K48" s="42">
        <v>7</v>
      </c>
      <c r="L48" s="42">
        <v>7</v>
      </c>
      <c r="M48" s="42">
        <v>7</v>
      </c>
      <c r="N48" s="42">
        <v>7</v>
      </c>
      <c r="O48" s="42">
        <v>7</v>
      </c>
      <c r="P48" s="42">
        <v>7</v>
      </c>
      <c r="Q48" s="42">
        <v>7</v>
      </c>
      <c r="R48" s="42">
        <v>10</v>
      </c>
      <c r="S48" s="42">
        <v>7</v>
      </c>
      <c r="T48" s="41">
        <f t="shared" si="5"/>
        <v>7.8571428571428568</v>
      </c>
      <c r="U48" s="4">
        <f t="shared" si="6"/>
        <v>4</v>
      </c>
    </row>
    <row r="49" spans="1:21" ht="34.5" x14ac:dyDescent="0.25">
      <c r="A49" t="str">
        <f t="shared" si="2"/>
        <v>C</v>
      </c>
      <c r="B49" s="202"/>
      <c r="C49" s="206"/>
      <c r="D49" s="29" t="s">
        <v>307</v>
      </c>
      <c r="E49" s="63" t="s">
        <v>147</v>
      </c>
      <c r="F49" s="42">
        <v>10</v>
      </c>
      <c r="G49" s="42">
        <v>10</v>
      </c>
      <c r="H49" s="42">
        <v>10</v>
      </c>
      <c r="I49" s="42">
        <v>7</v>
      </c>
      <c r="J49" s="42">
        <v>7</v>
      </c>
      <c r="K49" s="42">
        <v>7</v>
      </c>
      <c r="L49" s="42">
        <v>7</v>
      </c>
      <c r="M49" s="42">
        <v>7</v>
      </c>
      <c r="N49" s="42">
        <v>7</v>
      </c>
      <c r="O49" s="42">
        <v>7</v>
      </c>
      <c r="P49" s="42">
        <v>7</v>
      </c>
      <c r="Q49" s="42">
        <v>7</v>
      </c>
      <c r="R49" s="42">
        <v>10</v>
      </c>
      <c r="S49" s="42">
        <v>7</v>
      </c>
      <c r="T49" s="41">
        <f t="shared" si="5"/>
        <v>7.8571428571428568</v>
      </c>
      <c r="U49" s="4">
        <f t="shared" si="6"/>
        <v>4</v>
      </c>
    </row>
    <row r="50" spans="1:21" ht="23.25" x14ac:dyDescent="0.25">
      <c r="A50" t="str">
        <f t="shared" si="2"/>
        <v>I</v>
      </c>
      <c r="B50" s="202"/>
      <c r="C50" s="163"/>
      <c r="D50" s="29" t="s">
        <v>298</v>
      </c>
      <c r="E50" s="155" t="s">
        <v>306</v>
      </c>
      <c r="F50" s="42">
        <v>10</v>
      </c>
      <c r="G50" s="42">
        <v>10</v>
      </c>
      <c r="H50" s="42">
        <v>10</v>
      </c>
      <c r="I50" s="42">
        <v>7</v>
      </c>
      <c r="J50" s="42">
        <v>7</v>
      </c>
      <c r="K50" s="42">
        <v>7</v>
      </c>
      <c r="L50" s="42">
        <v>7</v>
      </c>
      <c r="M50" s="42">
        <v>7</v>
      </c>
      <c r="N50" s="42">
        <v>7</v>
      </c>
      <c r="O50" s="42">
        <v>7</v>
      </c>
      <c r="P50" s="42">
        <v>7</v>
      </c>
      <c r="Q50" s="42">
        <v>7</v>
      </c>
      <c r="R50" s="42">
        <v>10</v>
      </c>
      <c r="S50" s="42">
        <v>7</v>
      </c>
      <c r="T50" s="41">
        <f t="shared" si="5"/>
        <v>7.8571428571428568</v>
      </c>
      <c r="U50" s="4">
        <f t="shared" si="6"/>
        <v>4</v>
      </c>
    </row>
    <row r="51" spans="1:21" ht="36" x14ac:dyDescent="0.25">
      <c r="A51" t="str">
        <f t="shared" si="2"/>
        <v>I</v>
      </c>
      <c r="B51" s="164" t="s">
        <v>194</v>
      </c>
      <c r="C51" s="29" t="s">
        <v>42</v>
      </c>
      <c r="D51" s="29" t="s">
        <v>299</v>
      </c>
      <c r="E51" s="62" t="s">
        <v>310</v>
      </c>
      <c r="F51" s="42">
        <v>10</v>
      </c>
      <c r="G51" s="42">
        <v>10</v>
      </c>
      <c r="H51" s="42">
        <v>7</v>
      </c>
      <c r="I51" s="42">
        <v>7</v>
      </c>
      <c r="J51" s="42">
        <v>7</v>
      </c>
      <c r="K51" s="42">
        <v>5</v>
      </c>
      <c r="L51" s="42">
        <v>5</v>
      </c>
      <c r="M51" s="42">
        <v>7</v>
      </c>
      <c r="N51" s="42">
        <v>7</v>
      </c>
      <c r="O51" s="42">
        <v>7</v>
      </c>
      <c r="P51" s="42">
        <v>10</v>
      </c>
      <c r="Q51" s="42">
        <v>7</v>
      </c>
      <c r="R51" s="42">
        <v>10</v>
      </c>
      <c r="S51" s="42">
        <v>7</v>
      </c>
      <c r="T51" s="41">
        <f t="shared" si="5"/>
        <v>7.5714285714285712</v>
      </c>
      <c r="U51" s="4">
        <f t="shared" si="6"/>
        <v>4</v>
      </c>
    </row>
    <row r="52" spans="1:21" x14ac:dyDescent="0.25">
      <c r="A52" t="str">
        <f t="shared" si="2"/>
        <v>I</v>
      </c>
      <c r="B52" s="201" t="s">
        <v>195</v>
      </c>
      <c r="C52" s="198" t="s">
        <v>43</v>
      </c>
      <c r="D52" s="29" t="s">
        <v>304</v>
      </c>
      <c r="E52" s="62" t="s">
        <v>311</v>
      </c>
      <c r="F52" s="42">
        <v>10</v>
      </c>
      <c r="G52" s="42">
        <v>10</v>
      </c>
      <c r="H52" s="42">
        <v>7</v>
      </c>
      <c r="I52" s="42">
        <v>7</v>
      </c>
      <c r="J52" s="42">
        <v>10</v>
      </c>
      <c r="K52" s="42">
        <v>5</v>
      </c>
      <c r="L52" s="42">
        <v>5</v>
      </c>
      <c r="M52" s="42">
        <v>7</v>
      </c>
      <c r="N52" s="42">
        <v>7</v>
      </c>
      <c r="O52" s="42">
        <v>5</v>
      </c>
      <c r="P52" s="42">
        <v>10</v>
      </c>
      <c r="Q52" s="42">
        <v>10</v>
      </c>
      <c r="R52" s="42">
        <v>10</v>
      </c>
      <c r="S52" s="42">
        <v>7</v>
      </c>
      <c r="T52" s="41">
        <f t="shared" si="5"/>
        <v>7.8571428571428568</v>
      </c>
      <c r="U52" s="4">
        <f t="shared" si="6"/>
        <v>6</v>
      </c>
    </row>
    <row r="53" spans="1:21" x14ac:dyDescent="0.25">
      <c r="A53" t="str">
        <f t="shared" si="2"/>
        <v>I</v>
      </c>
      <c r="B53" s="202"/>
      <c r="C53" s="199"/>
      <c r="D53" s="29" t="s">
        <v>170</v>
      </c>
      <c r="E53" s="62" t="s">
        <v>312</v>
      </c>
      <c r="F53" s="42">
        <v>10</v>
      </c>
      <c r="G53" s="42">
        <v>10</v>
      </c>
      <c r="H53" s="42">
        <v>7</v>
      </c>
      <c r="I53" s="42">
        <v>7</v>
      </c>
      <c r="J53" s="42">
        <v>10</v>
      </c>
      <c r="K53" s="42">
        <v>5</v>
      </c>
      <c r="L53" s="42">
        <v>5</v>
      </c>
      <c r="M53" s="42">
        <v>7</v>
      </c>
      <c r="N53" s="42">
        <v>7</v>
      </c>
      <c r="O53" s="42">
        <v>5</v>
      </c>
      <c r="P53" s="42">
        <v>10</v>
      </c>
      <c r="Q53" s="42">
        <v>10</v>
      </c>
      <c r="R53" s="42">
        <v>10</v>
      </c>
      <c r="S53" s="42">
        <v>7</v>
      </c>
      <c r="T53" s="41">
        <f t="shared" si="5"/>
        <v>7.8571428571428568</v>
      </c>
      <c r="U53" s="4">
        <f t="shared" si="6"/>
        <v>6</v>
      </c>
    </row>
    <row r="54" spans="1:21" x14ac:dyDescent="0.25">
      <c r="A54" t="str">
        <f t="shared" si="2"/>
        <v>I</v>
      </c>
      <c r="B54" s="202"/>
      <c r="C54" s="199"/>
      <c r="D54" s="29" t="s">
        <v>171</v>
      </c>
      <c r="E54" s="62" t="s">
        <v>313</v>
      </c>
      <c r="F54" s="42">
        <v>10</v>
      </c>
      <c r="G54" s="42">
        <v>10</v>
      </c>
      <c r="H54" s="42">
        <v>7</v>
      </c>
      <c r="I54" s="42">
        <v>7</v>
      </c>
      <c r="J54" s="42">
        <v>10</v>
      </c>
      <c r="K54" s="42">
        <v>5</v>
      </c>
      <c r="L54" s="42">
        <v>5</v>
      </c>
      <c r="M54" s="42">
        <v>7</v>
      </c>
      <c r="N54" s="42">
        <v>7</v>
      </c>
      <c r="O54" s="42">
        <v>5</v>
      </c>
      <c r="P54" s="42">
        <v>10</v>
      </c>
      <c r="Q54" s="42">
        <v>10</v>
      </c>
      <c r="R54" s="42">
        <v>10</v>
      </c>
      <c r="S54" s="42">
        <v>7</v>
      </c>
      <c r="T54" s="41">
        <f t="shared" si="5"/>
        <v>7.8571428571428568</v>
      </c>
      <c r="U54" s="4">
        <f t="shared" si="6"/>
        <v>6</v>
      </c>
    </row>
    <row r="55" spans="1:21" x14ac:dyDescent="0.25">
      <c r="A55" t="str">
        <f t="shared" si="2"/>
        <v>I</v>
      </c>
      <c r="B55" s="203"/>
      <c r="C55" s="200"/>
      <c r="D55" s="29" t="s">
        <v>158</v>
      </c>
      <c r="E55" s="62" t="s">
        <v>314</v>
      </c>
      <c r="F55" s="42">
        <v>10</v>
      </c>
      <c r="G55" s="42">
        <v>10</v>
      </c>
      <c r="H55" s="42">
        <v>7</v>
      </c>
      <c r="I55" s="42">
        <v>7</v>
      </c>
      <c r="J55" s="42">
        <v>10</v>
      </c>
      <c r="K55" s="42">
        <v>5</v>
      </c>
      <c r="L55" s="42">
        <v>5</v>
      </c>
      <c r="M55" s="42">
        <v>7</v>
      </c>
      <c r="N55" s="42">
        <v>7</v>
      </c>
      <c r="O55" s="42">
        <v>5</v>
      </c>
      <c r="P55" s="42">
        <v>10</v>
      </c>
      <c r="Q55" s="42">
        <v>10</v>
      </c>
      <c r="R55" s="42">
        <v>10</v>
      </c>
      <c r="S55" s="42">
        <v>7</v>
      </c>
      <c r="T55" s="41">
        <f t="shared" si="5"/>
        <v>7.8571428571428568</v>
      </c>
      <c r="U55" s="4">
        <f t="shared" si="6"/>
        <v>6</v>
      </c>
    </row>
    <row r="56" spans="1:21" ht="48" x14ac:dyDescent="0.25">
      <c r="A56" t="str">
        <f t="shared" si="2"/>
        <v>I</v>
      </c>
      <c r="B56" s="164" t="s">
        <v>196</v>
      </c>
      <c r="C56" s="29" t="s">
        <v>60</v>
      </c>
      <c r="D56" s="29" t="s">
        <v>167</v>
      </c>
      <c r="E56" s="62" t="s">
        <v>60</v>
      </c>
      <c r="F56" s="42">
        <v>10</v>
      </c>
      <c r="G56" s="42">
        <v>10</v>
      </c>
      <c r="H56" s="42">
        <v>7</v>
      </c>
      <c r="I56" s="42">
        <v>5</v>
      </c>
      <c r="J56" s="42">
        <v>7</v>
      </c>
      <c r="K56" s="42">
        <v>7</v>
      </c>
      <c r="L56" s="42">
        <v>7</v>
      </c>
      <c r="M56" s="42">
        <v>7</v>
      </c>
      <c r="N56" s="42">
        <v>7</v>
      </c>
      <c r="O56" s="42">
        <v>7</v>
      </c>
      <c r="P56" s="42">
        <v>7</v>
      </c>
      <c r="Q56" s="42">
        <v>10</v>
      </c>
      <c r="R56" s="42">
        <v>10</v>
      </c>
      <c r="S56" s="42">
        <v>10</v>
      </c>
      <c r="T56" s="41">
        <f t="shared" si="5"/>
        <v>7.9285714285714288</v>
      </c>
      <c r="U56" s="4">
        <f t="shared" si="6"/>
        <v>5</v>
      </c>
    </row>
    <row r="57" spans="1:21" ht="23.25" x14ac:dyDescent="0.25">
      <c r="A57" t="str">
        <f t="shared" si="2"/>
        <v>C</v>
      </c>
      <c r="B57" s="202"/>
      <c r="C57" s="204" t="s">
        <v>61</v>
      </c>
      <c r="D57" s="29" t="s">
        <v>308</v>
      </c>
      <c r="E57" s="64" t="s">
        <v>138</v>
      </c>
      <c r="F57" s="42">
        <v>10</v>
      </c>
      <c r="G57" s="42">
        <v>7</v>
      </c>
      <c r="H57" s="42">
        <v>10</v>
      </c>
      <c r="I57" s="42">
        <v>5</v>
      </c>
      <c r="J57" s="42">
        <v>10</v>
      </c>
      <c r="K57" s="42">
        <v>3</v>
      </c>
      <c r="L57" s="42">
        <v>3</v>
      </c>
      <c r="M57" s="42">
        <v>7</v>
      </c>
      <c r="N57" s="42">
        <v>7</v>
      </c>
      <c r="O57" s="42">
        <v>5</v>
      </c>
      <c r="P57" s="42">
        <v>5</v>
      </c>
      <c r="Q57" s="42">
        <v>10</v>
      </c>
      <c r="R57" s="42">
        <v>7</v>
      </c>
      <c r="S57" s="42">
        <v>10</v>
      </c>
      <c r="T57" s="41">
        <f t="shared" si="5"/>
        <v>7.0714285714285712</v>
      </c>
      <c r="U57" s="4">
        <f t="shared" si="6"/>
        <v>5</v>
      </c>
    </row>
    <row r="58" spans="1:21" ht="23.25" x14ac:dyDescent="0.25">
      <c r="A58" t="str">
        <f t="shared" si="2"/>
        <v>C</v>
      </c>
      <c r="B58" s="202"/>
      <c r="C58" s="206"/>
      <c r="D58" s="29" t="s">
        <v>309</v>
      </c>
      <c r="E58" s="64" t="s">
        <v>318</v>
      </c>
      <c r="F58" s="42">
        <v>10</v>
      </c>
      <c r="G58" s="42">
        <v>7</v>
      </c>
      <c r="H58" s="42">
        <v>10</v>
      </c>
      <c r="I58" s="42">
        <v>5</v>
      </c>
      <c r="J58" s="42">
        <v>10</v>
      </c>
      <c r="K58" s="42">
        <v>3</v>
      </c>
      <c r="L58" s="42">
        <v>3</v>
      </c>
      <c r="M58" s="42">
        <v>7</v>
      </c>
      <c r="N58" s="42">
        <v>7</v>
      </c>
      <c r="O58" s="42">
        <v>5</v>
      </c>
      <c r="P58" s="42">
        <v>5</v>
      </c>
      <c r="Q58" s="42">
        <v>10</v>
      </c>
      <c r="R58" s="42">
        <v>7</v>
      </c>
      <c r="S58" s="42">
        <v>10</v>
      </c>
      <c r="T58" s="41">
        <f t="shared" si="5"/>
        <v>7.0714285714285712</v>
      </c>
      <c r="U58" s="4">
        <f t="shared" si="6"/>
        <v>5</v>
      </c>
    </row>
    <row r="59" spans="1:21" ht="23.25" x14ac:dyDescent="0.25">
      <c r="A59" t="str">
        <f t="shared" si="2"/>
        <v>C</v>
      </c>
      <c r="B59" s="202"/>
      <c r="C59" s="206"/>
      <c r="D59" s="29" t="s">
        <v>315</v>
      </c>
      <c r="E59" s="64" t="s">
        <v>146</v>
      </c>
      <c r="F59" s="42">
        <v>10</v>
      </c>
      <c r="G59" s="42">
        <v>7</v>
      </c>
      <c r="H59" s="42">
        <v>10</v>
      </c>
      <c r="I59" s="42">
        <v>5</v>
      </c>
      <c r="J59" s="42">
        <v>10</v>
      </c>
      <c r="K59" s="42">
        <v>3</v>
      </c>
      <c r="L59" s="42">
        <v>3</v>
      </c>
      <c r="M59" s="42">
        <v>7</v>
      </c>
      <c r="N59" s="42">
        <v>7</v>
      </c>
      <c r="O59" s="42">
        <v>5</v>
      </c>
      <c r="P59" s="42">
        <v>5</v>
      </c>
      <c r="Q59" s="42">
        <v>10</v>
      </c>
      <c r="R59" s="42">
        <v>7</v>
      </c>
      <c r="S59" s="42">
        <v>10</v>
      </c>
      <c r="T59" s="41">
        <f t="shared" si="5"/>
        <v>7.0714285714285712</v>
      </c>
      <c r="U59" s="4">
        <f t="shared" si="6"/>
        <v>5</v>
      </c>
    </row>
    <row r="60" spans="1:21" ht="45.75" x14ac:dyDescent="0.25">
      <c r="A60" t="str">
        <f t="shared" si="2"/>
        <v>C</v>
      </c>
      <c r="B60" s="202"/>
      <c r="C60" s="206"/>
      <c r="D60" s="29" t="s">
        <v>316</v>
      </c>
      <c r="E60" s="64" t="s">
        <v>130</v>
      </c>
      <c r="F60" s="42">
        <v>10</v>
      </c>
      <c r="G60" s="42">
        <v>7</v>
      </c>
      <c r="H60" s="42">
        <v>10</v>
      </c>
      <c r="I60" s="42">
        <v>5</v>
      </c>
      <c r="J60" s="42">
        <v>10</v>
      </c>
      <c r="K60" s="42">
        <v>3</v>
      </c>
      <c r="L60" s="42">
        <v>3</v>
      </c>
      <c r="M60" s="42">
        <v>7</v>
      </c>
      <c r="N60" s="42">
        <v>7</v>
      </c>
      <c r="O60" s="42">
        <v>5</v>
      </c>
      <c r="P60" s="42">
        <v>5</v>
      </c>
      <c r="Q60" s="42">
        <v>10</v>
      </c>
      <c r="R60" s="42">
        <v>7</v>
      </c>
      <c r="S60" s="42">
        <v>10</v>
      </c>
      <c r="T60" s="41">
        <f t="shared" si="5"/>
        <v>7.0714285714285712</v>
      </c>
      <c r="U60" s="4">
        <f t="shared" si="6"/>
        <v>5</v>
      </c>
    </row>
    <row r="61" spans="1:21" ht="23.25" x14ac:dyDescent="0.25">
      <c r="A61" t="str">
        <f t="shared" si="2"/>
        <v>I</v>
      </c>
      <c r="B61" s="202"/>
      <c r="C61" s="206"/>
      <c r="D61" s="29" t="s">
        <v>157</v>
      </c>
      <c r="E61" s="62" t="s">
        <v>321</v>
      </c>
      <c r="F61" s="42">
        <v>10</v>
      </c>
      <c r="G61" s="42">
        <v>7</v>
      </c>
      <c r="H61" s="42">
        <v>10</v>
      </c>
      <c r="I61" s="42">
        <v>5</v>
      </c>
      <c r="J61" s="42">
        <v>10</v>
      </c>
      <c r="K61" s="42">
        <v>3</v>
      </c>
      <c r="L61" s="42">
        <v>3</v>
      </c>
      <c r="M61" s="42">
        <v>7</v>
      </c>
      <c r="N61" s="42">
        <v>7</v>
      </c>
      <c r="O61" s="42">
        <v>5</v>
      </c>
      <c r="P61" s="42">
        <v>5</v>
      </c>
      <c r="Q61" s="42">
        <v>10</v>
      </c>
      <c r="R61" s="42">
        <v>7</v>
      </c>
      <c r="S61" s="42">
        <v>10</v>
      </c>
      <c r="T61" s="41">
        <f t="shared" si="5"/>
        <v>7.0714285714285712</v>
      </c>
      <c r="U61" s="4">
        <f t="shared" si="6"/>
        <v>5</v>
      </c>
    </row>
    <row r="62" spans="1:21" ht="23.25" x14ac:dyDescent="0.25">
      <c r="A62" t="str">
        <f t="shared" si="2"/>
        <v>I</v>
      </c>
      <c r="B62" s="202"/>
      <c r="C62" s="205"/>
      <c r="D62" s="29" t="s">
        <v>161</v>
      </c>
      <c r="E62" s="62" t="s">
        <v>322</v>
      </c>
      <c r="F62" s="42">
        <v>10</v>
      </c>
      <c r="G62" s="42">
        <v>7</v>
      </c>
      <c r="H62" s="42">
        <v>10</v>
      </c>
      <c r="I62" s="42">
        <v>5</v>
      </c>
      <c r="J62" s="42">
        <v>10</v>
      </c>
      <c r="K62" s="42">
        <v>3</v>
      </c>
      <c r="L62" s="42">
        <v>3</v>
      </c>
      <c r="M62" s="42">
        <v>7</v>
      </c>
      <c r="N62" s="42">
        <v>7</v>
      </c>
      <c r="O62" s="42">
        <v>5</v>
      </c>
      <c r="P62" s="42">
        <v>5</v>
      </c>
      <c r="Q62" s="42">
        <v>10</v>
      </c>
      <c r="R62" s="42">
        <v>7</v>
      </c>
      <c r="S62" s="42">
        <v>10</v>
      </c>
      <c r="T62" s="41">
        <f t="shared" si="5"/>
        <v>7.0714285714285712</v>
      </c>
      <c r="U62" s="4">
        <f t="shared" si="6"/>
        <v>5</v>
      </c>
    </row>
    <row r="63" spans="1:21" x14ac:dyDescent="0.25">
      <c r="A63" t="str">
        <f t="shared" si="2"/>
        <v>C</v>
      </c>
      <c r="B63" s="201" t="s">
        <v>197</v>
      </c>
      <c r="C63" s="198" t="s">
        <v>62</v>
      </c>
      <c r="D63" s="29" t="s">
        <v>317</v>
      </c>
      <c r="E63" s="64" t="s">
        <v>324</v>
      </c>
      <c r="F63" s="42">
        <v>10</v>
      </c>
      <c r="G63" s="42">
        <v>5</v>
      </c>
      <c r="H63" s="42">
        <v>10</v>
      </c>
      <c r="I63" s="42">
        <v>7</v>
      </c>
      <c r="J63" s="42">
        <v>7</v>
      </c>
      <c r="K63" s="42">
        <v>5</v>
      </c>
      <c r="L63" s="42">
        <v>3</v>
      </c>
      <c r="M63" s="42">
        <v>5</v>
      </c>
      <c r="N63" s="42">
        <v>5</v>
      </c>
      <c r="O63" s="42">
        <v>7</v>
      </c>
      <c r="P63" s="42">
        <v>7</v>
      </c>
      <c r="Q63" s="42">
        <v>10</v>
      </c>
      <c r="R63" s="42">
        <v>10</v>
      </c>
      <c r="S63" s="42">
        <v>10</v>
      </c>
      <c r="T63" s="41">
        <f t="shared" si="5"/>
        <v>7.2142857142857144</v>
      </c>
      <c r="U63" s="4">
        <f t="shared" si="6"/>
        <v>5</v>
      </c>
    </row>
    <row r="64" spans="1:21" x14ac:dyDescent="0.25">
      <c r="A64" t="str">
        <f t="shared" si="2"/>
        <v>C</v>
      </c>
      <c r="B64" s="202"/>
      <c r="C64" s="199"/>
      <c r="D64" s="29" t="s">
        <v>319</v>
      </c>
      <c r="E64" s="64" t="s">
        <v>132</v>
      </c>
      <c r="F64" s="42">
        <v>10</v>
      </c>
      <c r="G64" s="42">
        <v>5</v>
      </c>
      <c r="H64" s="42">
        <v>10</v>
      </c>
      <c r="I64" s="42">
        <v>7</v>
      </c>
      <c r="J64" s="42">
        <v>7</v>
      </c>
      <c r="K64" s="42">
        <v>5</v>
      </c>
      <c r="L64" s="42">
        <v>3</v>
      </c>
      <c r="M64" s="42">
        <v>5</v>
      </c>
      <c r="N64" s="42">
        <v>5</v>
      </c>
      <c r="O64" s="42">
        <v>7</v>
      </c>
      <c r="P64" s="42">
        <v>7</v>
      </c>
      <c r="Q64" s="42">
        <v>10</v>
      </c>
      <c r="R64" s="42">
        <v>10</v>
      </c>
      <c r="S64" s="42">
        <v>10</v>
      </c>
      <c r="T64" s="41">
        <f t="shared" ref="T64:T69" si="7">SUM(F64:S64)/14</f>
        <v>7.2142857142857144</v>
      </c>
      <c r="U64" s="4">
        <f t="shared" ref="U64:U69" si="8">COUNTIF(F64:S64,10)</f>
        <v>5</v>
      </c>
    </row>
    <row r="65" spans="1:21" ht="23.25" x14ac:dyDescent="0.25">
      <c r="A65" t="str">
        <f t="shared" si="2"/>
        <v>C</v>
      </c>
      <c r="B65" s="202"/>
      <c r="C65" s="199"/>
      <c r="D65" s="29" t="s">
        <v>320</v>
      </c>
      <c r="E65" s="64" t="s">
        <v>327</v>
      </c>
      <c r="F65" s="42">
        <v>10</v>
      </c>
      <c r="G65" s="42">
        <v>5</v>
      </c>
      <c r="H65" s="42">
        <v>10</v>
      </c>
      <c r="I65" s="42">
        <v>7</v>
      </c>
      <c r="J65" s="42">
        <v>7</v>
      </c>
      <c r="K65" s="42">
        <v>5</v>
      </c>
      <c r="L65" s="42">
        <v>3</v>
      </c>
      <c r="M65" s="42">
        <v>5</v>
      </c>
      <c r="N65" s="42">
        <v>5</v>
      </c>
      <c r="O65" s="42">
        <v>7</v>
      </c>
      <c r="P65" s="42">
        <v>7</v>
      </c>
      <c r="Q65" s="42">
        <v>10</v>
      </c>
      <c r="R65" s="42">
        <v>10</v>
      </c>
      <c r="S65" s="42">
        <v>10</v>
      </c>
      <c r="T65" s="41">
        <f t="shared" si="7"/>
        <v>7.2142857142857144</v>
      </c>
      <c r="U65" s="4">
        <f t="shared" si="8"/>
        <v>5</v>
      </c>
    </row>
    <row r="66" spans="1:21" ht="45.75" x14ac:dyDescent="0.25">
      <c r="A66" t="str">
        <f t="shared" si="2"/>
        <v>C</v>
      </c>
      <c r="B66" s="202"/>
      <c r="C66" s="199"/>
      <c r="D66" s="29" t="s">
        <v>323</v>
      </c>
      <c r="E66" s="64" t="s">
        <v>131</v>
      </c>
      <c r="F66" s="42">
        <v>10</v>
      </c>
      <c r="G66" s="42">
        <v>5</v>
      </c>
      <c r="H66" s="42">
        <v>10</v>
      </c>
      <c r="I66" s="42">
        <v>7</v>
      </c>
      <c r="J66" s="42">
        <v>7</v>
      </c>
      <c r="K66" s="42">
        <v>5</v>
      </c>
      <c r="L66" s="42">
        <v>3</v>
      </c>
      <c r="M66" s="42">
        <v>5</v>
      </c>
      <c r="N66" s="42">
        <v>5</v>
      </c>
      <c r="O66" s="42">
        <v>7</v>
      </c>
      <c r="P66" s="42">
        <v>7</v>
      </c>
      <c r="Q66" s="42">
        <v>10</v>
      </c>
      <c r="R66" s="42">
        <v>10</v>
      </c>
      <c r="S66" s="42">
        <v>10</v>
      </c>
      <c r="T66" s="41">
        <f t="shared" si="7"/>
        <v>7.2142857142857144</v>
      </c>
      <c r="U66" s="4">
        <f t="shared" si="8"/>
        <v>5</v>
      </c>
    </row>
    <row r="67" spans="1:21" ht="24" x14ac:dyDescent="0.25">
      <c r="A67" t="str">
        <f t="shared" si="2"/>
        <v>C</v>
      </c>
      <c r="B67" s="207" t="s">
        <v>198</v>
      </c>
      <c r="C67" s="209" t="s">
        <v>528</v>
      </c>
      <c r="D67" s="149" t="s">
        <v>325</v>
      </c>
      <c r="E67" s="154" t="s">
        <v>63</v>
      </c>
      <c r="F67" s="42">
        <v>10</v>
      </c>
      <c r="G67" s="42">
        <v>3</v>
      </c>
      <c r="H67" s="42">
        <v>3</v>
      </c>
      <c r="I67" s="42">
        <v>10</v>
      </c>
      <c r="J67" s="42">
        <v>3</v>
      </c>
      <c r="K67" s="42">
        <v>3</v>
      </c>
      <c r="L67" s="42">
        <v>3</v>
      </c>
      <c r="M67" s="42">
        <v>3</v>
      </c>
      <c r="N67" s="42">
        <v>3</v>
      </c>
      <c r="O67" s="42">
        <v>7</v>
      </c>
      <c r="P67" s="42">
        <v>10</v>
      </c>
      <c r="Q67" s="42">
        <v>7</v>
      </c>
      <c r="R67" s="42">
        <v>7</v>
      </c>
      <c r="S67" s="42">
        <v>10</v>
      </c>
      <c r="T67" s="41">
        <f t="shared" si="7"/>
        <v>5.8571428571428568</v>
      </c>
      <c r="U67" s="4">
        <f t="shared" si="8"/>
        <v>4</v>
      </c>
    </row>
    <row r="68" spans="1:21" ht="36" x14ac:dyDescent="0.25">
      <c r="A68" t="str">
        <f t="shared" si="2"/>
        <v>I</v>
      </c>
      <c r="B68" s="208"/>
      <c r="C68" s="210"/>
      <c r="D68" s="149" t="s">
        <v>172</v>
      </c>
      <c r="E68" s="156" t="s">
        <v>516</v>
      </c>
      <c r="F68" s="42">
        <v>7</v>
      </c>
      <c r="G68" s="42">
        <v>3</v>
      </c>
      <c r="H68" s="42">
        <v>3</v>
      </c>
      <c r="I68" s="42">
        <v>10</v>
      </c>
      <c r="J68" s="42">
        <v>3</v>
      </c>
      <c r="K68" s="42">
        <v>3</v>
      </c>
      <c r="L68" s="42">
        <v>3</v>
      </c>
      <c r="M68" s="42">
        <v>3</v>
      </c>
      <c r="N68" s="42">
        <v>3</v>
      </c>
      <c r="O68" s="42">
        <v>7</v>
      </c>
      <c r="P68" s="42">
        <v>7</v>
      </c>
      <c r="Q68" s="42">
        <v>7</v>
      </c>
      <c r="R68" s="42">
        <v>7</v>
      </c>
      <c r="S68" s="42">
        <v>10</v>
      </c>
      <c r="T68" s="41">
        <f t="shared" si="7"/>
        <v>5.4285714285714288</v>
      </c>
      <c r="U68" s="4">
        <f t="shared" si="8"/>
        <v>2</v>
      </c>
    </row>
    <row r="69" spans="1:21" ht="48" x14ac:dyDescent="0.25">
      <c r="A69" t="str">
        <f t="shared" si="2"/>
        <v>I</v>
      </c>
      <c r="B69" s="165" t="s">
        <v>199</v>
      </c>
      <c r="C69" s="149" t="s">
        <v>64</v>
      </c>
      <c r="D69" s="149" t="s">
        <v>164</v>
      </c>
      <c r="E69" s="156" t="s">
        <v>64</v>
      </c>
      <c r="F69" s="42">
        <v>7</v>
      </c>
      <c r="G69" s="42">
        <v>3</v>
      </c>
      <c r="H69" s="42">
        <v>7</v>
      </c>
      <c r="I69" s="42">
        <v>10</v>
      </c>
      <c r="J69" s="42">
        <v>3</v>
      </c>
      <c r="K69" s="42">
        <v>3</v>
      </c>
      <c r="L69" s="42">
        <v>3</v>
      </c>
      <c r="M69" s="42">
        <v>3</v>
      </c>
      <c r="N69" s="42">
        <v>3</v>
      </c>
      <c r="O69" s="42">
        <v>5</v>
      </c>
      <c r="P69" s="42">
        <v>7</v>
      </c>
      <c r="Q69" s="42">
        <v>7</v>
      </c>
      <c r="R69" s="42">
        <v>7</v>
      </c>
      <c r="S69" s="42">
        <v>7</v>
      </c>
      <c r="T69" s="41">
        <f t="shared" si="7"/>
        <v>5.3571428571428568</v>
      </c>
      <c r="U69" s="4">
        <f t="shared" si="8"/>
        <v>1</v>
      </c>
    </row>
    <row r="70" spans="1:21" ht="36" x14ac:dyDescent="0.25">
      <c r="A70" t="str">
        <f t="shared" si="2"/>
        <v>I</v>
      </c>
      <c r="B70" s="207" t="s">
        <v>200</v>
      </c>
      <c r="C70" s="209" t="s">
        <v>529</v>
      </c>
      <c r="D70" s="149" t="s">
        <v>165</v>
      </c>
      <c r="E70" s="156" t="s">
        <v>517</v>
      </c>
      <c r="F70" s="42">
        <v>7</v>
      </c>
      <c r="G70" s="42">
        <v>7</v>
      </c>
      <c r="H70" s="42">
        <v>7</v>
      </c>
      <c r="I70" s="42">
        <v>10</v>
      </c>
      <c r="J70" s="42">
        <v>7</v>
      </c>
      <c r="K70" s="42">
        <v>3</v>
      </c>
      <c r="L70" s="42">
        <v>7</v>
      </c>
      <c r="M70" s="42">
        <v>5</v>
      </c>
      <c r="N70" s="42">
        <v>5</v>
      </c>
      <c r="O70" s="42">
        <v>7</v>
      </c>
      <c r="P70" s="42">
        <v>7</v>
      </c>
      <c r="Q70" s="42">
        <v>7</v>
      </c>
      <c r="R70" s="42">
        <v>7</v>
      </c>
      <c r="S70" s="42">
        <v>7</v>
      </c>
      <c r="T70" s="41">
        <f t="shared" ref="T70:T84" si="9">SUM(F70:S70)/14</f>
        <v>6.6428571428571432</v>
      </c>
      <c r="U70" s="4">
        <f t="shared" ref="U70:U84" si="10">COUNTIF(F70:S70,10)</f>
        <v>1</v>
      </c>
    </row>
    <row r="71" spans="1:21" ht="24" x14ac:dyDescent="0.25">
      <c r="A71" t="str">
        <f t="shared" si="2"/>
        <v>I</v>
      </c>
      <c r="B71" s="208"/>
      <c r="C71" s="210"/>
      <c r="D71" s="149" t="s">
        <v>166</v>
      </c>
      <c r="E71" s="156" t="s">
        <v>65</v>
      </c>
      <c r="F71" s="42">
        <v>7</v>
      </c>
      <c r="G71" s="42">
        <v>7</v>
      </c>
      <c r="H71" s="42">
        <v>5</v>
      </c>
      <c r="I71" s="42">
        <v>7</v>
      </c>
      <c r="J71" s="42">
        <v>7</v>
      </c>
      <c r="K71" s="42">
        <v>3</v>
      </c>
      <c r="L71" s="42">
        <v>3</v>
      </c>
      <c r="M71" s="42">
        <v>7</v>
      </c>
      <c r="N71" s="42">
        <v>5</v>
      </c>
      <c r="O71" s="42">
        <v>7</v>
      </c>
      <c r="P71" s="42">
        <v>7</v>
      </c>
      <c r="Q71" s="42">
        <v>7</v>
      </c>
      <c r="R71" s="42">
        <v>7</v>
      </c>
      <c r="S71" s="42">
        <v>7</v>
      </c>
      <c r="T71" s="41">
        <f t="shared" si="9"/>
        <v>6.1428571428571432</v>
      </c>
      <c r="U71" s="4">
        <f t="shared" si="10"/>
        <v>0</v>
      </c>
    </row>
    <row r="72" spans="1:21" ht="36" x14ac:dyDescent="0.25">
      <c r="A72" t="str">
        <f t="shared" si="2"/>
        <v>C</v>
      </c>
      <c r="B72" s="165" t="s">
        <v>201</v>
      </c>
      <c r="C72" s="149" t="s">
        <v>44</v>
      </c>
      <c r="D72" s="149" t="s">
        <v>326</v>
      </c>
      <c r="E72" s="154" t="s">
        <v>44</v>
      </c>
      <c r="F72" s="42">
        <v>7</v>
      </c>
      <c r="G72" s="42">
        <v>5</v>
      </c>
      <c r="H72" s="42">
        <v>5</v>
      </c>
      <c r="I72" s="42">
        <v>10</v>
      </c>
      <c r="J72" s="42">
        <v>7</v>
      </c>
      <c r="K72" s="42">
        <v>7</v>
      </c>
      <c r="L72" s="42">
        <v>7</v>
      </c>
      <c r="M72" s="42">
        <v>10</v>
      </c>
      <c r="N72" s="42">
        <v>10</v>
      </c>
      <c r="O72" s="42">
        <v>7</v>
      </c>
      <c r="P72" s="42">
        <v>5</v>
      </c>
      <c r="Q72" s="42">
        <v>7</v>
      </c>
      <c r="R72" s="42">
        <v>7</v>
      </c>
      <c r="S72" s="42">
        <v>7</v>
      </c>
      <c r="T72" s="41">
        <f t="shared" si="9"/>
        <v>7.2142857142857144</v>
      </c>
      <c r="U72" s="4">
        <f t="shared" si="10"/>
        <v>3</v>
      </c>
    </row>
    <row r="73" spans="1:21" ht="23.25" x14ac:dyDescent="0.25">
      <c r="A73" t="str">
        <f t="shared" si="2"/>
        <v>C</v>
      </c>
      <c r="B73" s="192" t="s">
        <v>202</v>
      </c>
      <c r="C73" s="194" t="s">
        <v>66</v>
      </c>
      <c r="D73" s="149" t="s">
        <v>328</v>
      </c>
      <c r="E73" s="64" t="s">
        <v>150</v>
      </c>
      <c r="F73" s="42">
        <v>5</v>
      </c>
      <c r="G73" s="42">
        <v>3</v>
      </c>
      <c r="H73" s="42">
        <v>3</v>
      </c>
      <c r="I73" s="42">
        <v>10</v>
      </c>
      <c r="J73" s="42">
        <v>7</v>
      </c>
      <c r="K73" s="42">
        <v>7</v>
      </c>
      <c r="L73" s="42">
        <v>7</v>
      </c>
      <c r="M73" s="42">
        <v>10</v>
      </c>
      <c r="N73" s="42">
        <v>10</v>
      </c>
      <c r="O73" s="42">
        <v>5</v>
      </c>
      <c r="P73" s="42">
        <v>5</v>
      </c>
      <c r="Q73" s="42">
        <v>7</v>
      </c>
      <c r="R73" s="42">
        <v>7</v>
      </c>
      <c r="S73" s="42">
        <v>7</v>
      </c>
      <c r="T73" s="41">
        <f t="shared" si="9"/>
        <v>6.6428571428571432</v>
      </c>
      <c r="U73" s="4">
        <f t="shared" si="10"/>
        <v>3</v>
      </c>
    </row>
    <row r="74" spans="1:21" ht="36" x14ac:dyDescent="0.25">
      <c r="A74" t="str">
        <f t="shared" si="2"/>
        <v>I</v>
      </c>
      <c r="B74" s="193"/>
      <c r="C74" s="195"/>
      <c r="D74" s="149" t="s">
        <v>329</v>
      </c>
      <c r="E74" s="156" t="s">
        <v>339</v>
      </c>
      <c r="F74" s="42">
        <v>5</v>
      </c>
      <c r="G74" s="42">
        <v>3</v>
      </c>
      <c r="H74" s="42">
        <v>3</v>
      </c>
      <c r="I74" s="42">
        <v>10</v>
      </c>
      <c r="J74" s="42">
        <v>7</v>
      </c>
      <c r="K74" s="42">
        <v>7</v>
      </c>
      <c r="L74" s="42">
        <v>7</v>
      </c>
      <c r="M74" s="42">
        <v>10</v>
      </c>
      <c r="N74" s="42">
        <v>10</v>
      </c>
      <c r="O74" s="42">
        <v>5</v>
      </c>
      <c r="P74" s="42">
        <v>5</v>
      </c>
      <c r="Q74" s="42">
        <v>7</v>
      </c>
      <c r="R74" s="42">
        <v>7</v>
      </c>
      <c r="S74" s="42">
        <v>7</v>
      </c>
      <c r="T74" s="41">
        <f t="shared" si="9"/>
        <v>6.6428571428571432</v>
      </c>
      <c r="U74" s="4">
        <f t="shared" si="10"/>
        <v>3</v>
      </c>
    </row>
    <row r="75" spans="1:21" ht="23.25" x14ac:dyDescent="0.25">
      <c r="A75" t="str">
        <f t="shared" ref="A75:A136" si="11">MID(D75,1,1)</f>
        <v>C</v>
      </c>
      <c r="B75" s="196"/>
      <c r="C75" s="197"/>
      <c r="D75" s="149" t="s">
        <v>331</v>
      </c>
      <c r="E75" s="64" t="s">
        <v>154</v>
      </c>
      <c r="F75" s="42">
        <v>10</v>
      </c>
      <c r="G75" s="42">
        <v>3</v>
      </c>
      <c r="H75" s="42">
        <v>7</v>
      </c>
      <c r="I75" s="42">
        <v>3</v>
      </c>
      <c r="J75" s="42">
        <v>10</v>
      </c>
      <c r="K75" s="42">
        <v>3</v>
      </c>
      <c r="L75" s="42">
        <v>3</v>
      </c>
      <c r="M75" s="42">
        <v>5</v>
      </c>
      <c r="N75" s="42">
        <v>5</v>
      </c>
      <c r="O75" s="42">
        <v>7</v>
      </c>
      <c r="P75" s="42">
        <v>7</v>
      </c>
      <c r="Q75" s="42">
        <v>7</v>
      </c>
      <c r="R75" s="42">
        <v>5</v>
      </c>
      <c r="S75" s="42">
        <v>7</v>
      </c>
      <c r="T75" s="41">
        <f t="shared" si="9"/>
        <v>5.8571428571428568</v>
      </c>
      <c r="U75" s="4">
        <f t="shared" si="10"/>
        <v>2</v>
      </c>
    </row>
    <row r="76" spans="1:21" ht="23.25" x14ac:dyDescent="0.25">
      <c r="A76" t="str">
        <f t="shared" si="11"/>
        <v>C</v>
      </c>
      <c r="B76" s="196"/>
      <c r="C76" s="197"/>
      <c r="D76" s="149" t="s">
        <v>337</v>
      </c>
      <c r="E76" s="64" t="s">
        <v>343</v>
      </c>
      <c r="F76" s="42">
        <v>10</v>
      </c>
      <c r="G76" s="42">
        <v>3</v>
      </c>
      <c r="H76" s="42">
        <v>7</v>
      </c>
      <c r="I76" s="42">
        <v>3</v>
      </c>
      <c r="J76" s="42">
        <v>10</v>
      </c>
      <c r="K76" s="42">
        <v>3</v>
      </c>
      <c r="L76" s="42">
        <v>3</v>
      </c>
      <c r="M76" s="42">
        <v>5</v>
      </c>
      <c r="N76" s="42">
        <v>5</v>
      </c>
      <c r="O76" s="42">
        <v>7</v>
      </c>
      <c r="P76" s="42">
        <v>7</v>
      </c>
      <c r="Q76" s="42">
        <v>7</v>
      </c>
      <c r="R76" s="42">
        <v>5</v>
      </c>
      <c r="S76" s="42">
        <v>7</v>
      </c>
      <c r="T76" s="41">
        <f t="shared" si="9"/>
        <v>5.8571428571428568</v>
      </c>
      <c r="U76" s="4">
        <f t="shared" si="10"/>
        <v>2</v>
      </c>
    </row>
    <row r="77" spans="1:21" ht="23.25" x14ac:dyDescent="0.25">
      <c r="A77" t="str">
        <f t="shared" si="11"/>
        <v>C</v>
      </c>
      <c r="B77" s="196"/>
      <c r="C77" s="197"/>
      <c r="D77" s="149" t="s">
        <v>518</v>
      </c>
      <c r="E77" s="64" t="s">
        <v>151</v>
      </c>
      <c r="F77" s="42">
        <v>10</v>
      </c>
      <c r="G77" s="42">
        <v>3</v>
      </c>
      <c r="H77" s="42">
        <v>7</v>
      </c>
      <c r="I77" s="42">
        <v>3</v>
      </c>
      <c r="J77" s="42">
        <v>10</v>
      </c>
      <c r="K77" s="42">
        <v>3</v>
      </c>
      <c r="L77" s="42">
        <v>3</v>
      </c>
      <c r="M77" s="42">
        <v>5</v>
      </c>
      <c r="N77" s="42">
        <v>5</v>
      </c>
      <c r="O77" s="42">
        <v>7</v>
      </c>
      <c r="P77" s="42">
        <v>7</v>
      </c>
      <c r="Q77" s="42">
        <v>7</v>
      </c>
      <c r="R77" s="42">
        <v>5</v>
      </c>
      <c r="S77" s="42">
        <v>7</v>
      </c>
      <c r="T77" s="41">
        <f t="shared" si="9"/>
        <v>5.8571428571428568</v>
      </c>
      <c r="U77" s="4">
        <f t="shared" si="10"/>
        <v>2</v>
      </c>
    </row>
    <row r="78" spans="1:21" ht="34.5" x14ac:dyDescent="0.25">
      <c r="A78" t="str">
        <f t="shared" si="11"/>
        <v>C</v>
      </c>
      <c r="B78" s="196"/>
      <c r="C78" s="197"/>
      <c r="D78" s="149" t="s">
        <v>340</v>
      </c>
      <c r="E78" s="64" t="s">
        <v>139</v>
      </c>
      <c r="F78" s="42">
        <v>10</v>
      </c>
      <c r="G78" s="42">
        <v>3</v>
      </c>
      <c r="H78" s="42">
        <v>7</v>
      </c>
      <c r="I78" s="42">
        <v>3</v>
      </c>
      <c r="J78" s="42">
        <v>10</v>
      </c>
      <c r="K78" s="42">
        <v>3</v>
      </c>
      <c r="L78" s="42">
        <v>3</v>
      </c>
      <c r="M78" s="42">
        <v>5</v>
      </c>
      <c r="N78" s="42">
        <v>5</v>
      </c>
      <c r="O78" s="42">
        <v>7</v>
      </c>
      <c r="P78" s="42">
        <v>7</v>
      </c>
      <c r="Q78" s="42">
        <v>7</v>
      </c>
      <c r="R78" s="42">
        <v>5</v>
      </c>
      <c r="S78" s="42">
        <v>7</v>
      </c>
      <c r="T78" s="41">
        <f t="shared" si="9"/>
        <v>5.8571428571428568</v>
      </c>
      <c r="U78" s="4">
        <f t="shared" si="10"/>
        <v>2</v>
      </c>
    </row>
    <row r="79" spans="1:21" ht="23.25" x14ac:dyDescent="0.25">
      <c r="A79" t="str">
        <f t="shared" si="11"/>
        <v>C</v>
      </c>
      <c r="B79" s="196"/>
      <c r="C79" s="197"/>
      <c r="D79" s="149" t="s">
        <v>341</v>
      </c>
      <c r="E79" s="64" t="s">
        <v>142</v>
      </c>
      <c r="F79" s="42">
        <v>10</v>
      </c>
      <c r="G79" s="42">
        <v>3</v>
      </c>
      <c r="H79" s="42">
        <v>7</v>
      </c>
      <c r="I79" s="42">
        <v>3</v>
      </c>
      <c r="J79" s="42">
        <v>10</v>
      </c>
      <c r="K79" s="42">
        <v>3</v>
      </c>
      <c r="L79" s="42">
        <v>3</v>
      </c>
      <c r="M79" s="42">
        <v>5</v>
      </c>
      <c r="N79" s="42">
        <v>5</v>
      </c>
      <c r="O79" s="42">
        <v>7</v>
      </c>
      <c r="P79" s="42">
        <v>7</v>
      </c>
      <c r="Q79" s="42">
        <v>7</v>
      </c>
      <c r="R79" s="42">
        <v>5</v>
      </c>
      <c r="S79" s="42">
        <v>7</v>
      </c>
      <c r="T79" s="41">
        <f t="shared" si="9"/>
        <v>5.8571428571428568</v>
      </c>
      <c r="U79" s="4">
        <f t="shared" si="10"/>
        <v>2</v>
      </c>
    </row>
    <row r="80" spans="1:21" ht="23.25" x14ac:dyDescent="0.25">
      <c r="A80" t="str">
        <f t="shared" si="11"/>
        <v>C</v>
      </c>
      <c r="B80" s="196"/>
      <c r="C80" s="197"/>
      <c r="D80" s="149" t="s">
        <v>342</v>
      </c>
      <c r="E80" s="64" t="s">
        <v>144</v>
      </c>
      <c r="F80" s="42">
        <v>10</v>
      </c>
      <c r="G80" s="42">
        <v>3</v>
      </c>
      <c r="H80" s="42">
        <v>7</v>
      </c>
      <c r="I80" s="42">
        <v>3</v>
      </c>
      <c r="J80" s="42">
        <v>10</v>
      </c>
      <c r="K80" s="42">
        <v>3</v>
      </c>
      <c r="L80" s="42">
        <v>3</v>
      </c>
      <c r="M80" s="42">
        <v>5</v>
      </c>
      <c r="N80" s="42">
        <v>5</v>
      </c>
      <c r="O80" s="42">
        <v>7</v>
      </c>
      <c r="P80" s="42">
        <v>7</v>
      </c>
      <c r="Q80" s="42">
        <v>7</v>
      </c>
      <c r="R80" s="42">
        <v>5</v>
      </c>
      <c r="S80" s="42">
        <v>7</v>
      </c>
      <c r="T80" s="41">
        <f t="shared" si="9"/>
        <v>5.8571428571428568</v>
      </c>
      <c r="U80" s="4">
        <f t="shared" si="10"/>
        <v>2</v>
      </c>
    </row>
    <row r="81" spans="1:21" ht="23.25" x14ac:dyDescent="0.25">
      <c r="A81" t="str">
        <f t="shared" si="11"/>
        <v>C</v>
      </c>
      <c r="B81" s="196"/>
      <c r="C81" s="197"/>
      <c r="D81" s="149" t="s">
        <v>344</v>
      </c>
      <c r="E81" s="64" t="s">
        <v>137</v>
      </c>
      <c r="F81" s="42">
        <v>10</v>
      </c>
      <c r="G81" s="42">
        <v>3</v>
      </c>
      <c r="H81" s="42">
        <v>7</v>
      </c>
      <c r="I81" s="42">
        <v>3</v>
      </c>
      <c r="J81" s="42">
        <v>10</v>
      </c>
      <c r="K81" s="42">
        <v>3</v>
      </c>
      <c r="L81" s="42">
        <v>3</v>
      </c>
      <c r="M81" s="42">
        <v>5</v>
      </c>
      <c r="N81" s="42">
        <v>5</v>
      </c>
      <c r="O81" s="42">
        <v>7</v>
      </c>
      <c r="P81" s="42">
        <v>7</v>
      </c>
      <c r="Q81" s="42">
        <v>7</v>
      </c>
      <c r="R81" s="42">
        <v>5</v>
      </c>
      <c r="S81" s="42">
        <v>7</v>
      </c>
      <c r="T81" s="41">
        <f t="shared" si="9"/>
        <v>5.8571428571428568</v>
      </c>
      <c r="U81" s="4">
        <f t="shared" si="10"/>
        <v>2</v>
      </c>
    </row>
    <row r="82" spans="1:21" ht="23.25" x14ac:dyDescent="0.25">
      <c r="A82" t="str">
        <f t="shared" si="11"/>
        <v>C</v>
      </c>
      <c r="B82" s="196"/>
      <c r="C82" s="197"/>
      <c r="D82" s="149" t="s">
        <v>345</v>
      </c>
      <c r="E82" s="63" t="s">
        <v>129</v>
      </c>
      <c r="F82" s="42">
        <v>10</v>
      </c>
      <c r="G82" s="42">
        <v>3</v>
      </c>
      <c r="H82" s="42">
        <v>7</v>
      </c>
      <c r="I82" s="42">
        <v>3</v>
      </c>
      <c r="J82" s="42">
        <v>10</v>
      </c>
      <c r="K82" s="42">
        <v>3</v>
      </c>
      <c r="L82" s="42">
        <v>3</v>
      </c>
      <c r="M82" s="42">
        <v>5</v>
      </c>
      <c r="N82" s="42">
        <v>5</v>
      </c>
      <c r="O82" s="42">
        <v>7</v>
      </c>
      <c r="P82" s="42">
        <v>7</v>
      </c>
      <c r="Q82" s="42">
        <v>7</v>
      </c>
      <c r="R82" s="42">
        <v>5</v>
      </c>
      <c r="S82" s="42">
        <v>7</v>
      </c>
      <c r="T82" s="41">
        <f t="shared" si="9"/>
        <v>5.8571428571428568</v>
      </c>
      <c r="U82" s="4">
        <f t="shared" si="10"/>
        <v>2</v>
      </c>
    </row>
    <row r="83" spans="1:21" ht="48" x14ac:dyDescent="0.25">
      <c r="A83" t="str">
        <f t="shared" si="11"/>
        <v>I</v>
      </c>
      <c r="B83" s="165" t="s">
        <v>204</v>
      </c>
      <c r="C83" s="149" t="s">
        <v>67</v>
      </c>
      <c r="D83" s="149" t="s">
        <v>330</v>
      </c>
      <c r="E83" s="62" t="s">
        <v>349</v>
      </c>
      <c r="F83" s="42">
        <v>10</v>
      </c>
      <c r="G83" s="42">
        <v>7</v>
      </c>
      <c r="H83" s="42">
        <v>7</v>
      </c>
      <c r="I83" s="42">
        <v>3</v>
      </c>
      <c r="J83" s="42">
        <v>10</v>
      </c>
      <c r="K83" s="42">
        <v>3</v>
      </c>
      <c r="L83" s="42">
        <v>3</v>
      </c>
      <c r="M83" s="42">
        <v>5</v>
      </c>
      <c r="N83" s="42">
        <v>5</v>
      </c>
      <c r="O83" s="42">
        <v>7</v>
      </c>
      <c r="P83" s="42">
        <v>7</v>
      </c>
      <c r="Q83" s="42">
        <v>7</v>
      </c>
      <c r="R83" s="42">
        <v>7</v>
      </c>
      <c r="S83" s="42">
        <v>7</v>
      </c>
      <c r="T83" s="41">
        <f t="shared" si="9"/>
        <v>6.2857142857142856</v>
      </c>
      <c r="U83" s="4">
        <f t="shared" si="10"/>
        <v>2</v>
      </c>
    </row>
    <row r="84" spans="1:21" ht="48" x14ac:dyDescent="0.25">
      <c r="A84" t="str">
        <f t="shared" si="11"/>
        <v>C</v>
      </c>
      <c r="B84" s="162" t="s">
        <v>205</v>
      </c>
      <c r="C84" s="166" t="s">
        <v>530</v>
      </c>
      <c r="D84" s="149" t="s">
        <v>346</v>
      </c>
      <c r="E84" s="64" t="s">
        <v>519</v>
      </c>
      <c r="F84" s="42">
        <v>10</v>
      </c>
      <c r="G84" s="42">
        <v>3</v>
      </c>
      <c r="H84" s="42">
        <v>7</v>
      </c>
      <c r="I84" s="42">
        <v>3</v>
      </c>
      <c r="J84" s="42">
        <v>10</v>
      </c>
      <c r="K84" s="42">
        <v>3</v>
      </c>
      <c r="L84" s="42">
        <v>3</v>
      </c>
      <c r="M84" s="42">
        <v>5</v>
      </c>
      <c r="N84" s="42">
        <v>5</v>
      </c>
      <c r="O84" s="42">
        <v>7</v>
      </c>
      <c r="P84" s="42">
        <v>7</v>
      </c>
      <c r="Q84" s="42">
        <v>7</v>
      </c>
      <c r="R84" s="42">
        <v>7</v>
      </c>
      <c r="S84" s="42">
        <v>7</v>
      </c>
      <c r="T84" s="41">
        <f t="shared" si="9"/>
        <v>6</v>
      </c>
      <c r="U84" s="4">
        <f t="shared" si="10"/>
        <v>2</v>
      </c>
    </row>
    <row r="85" spans="1:21" ht="23.25" x14ac:dyDescent="0.25">
      <c r="A85" t="str">
        <f t="shared" si="11"/>
        <v>I</v>
      </c>
      <c r="B85" s="192" t="s">
        <v>206</v>
      </c>
      <c r="C85" s="211" t="s">
        <v>68</v>
      </c>
      <c r="D85" s="65" t="s">
        <v>332</v>
      </c>
      <c r="E85" s="62" t="s">
        <v>520</v>
      </c>
      <c r="F85" s="42">
        <v>10</v>
      </c>
      <c r="G85" s="42">
        <v>5</v>
      </c>
      <c r="H85" s="42">
        <v>7</v>
      </c>
      <c r="I85" s="42">
        <v>5</v>
      </c>
      <c r="J85" s="42">
        <v>10</v>
      </c>
      <c r="K85" s="42">
        <v>5</v>
      </c>
      <c r="L85" s="42">
        <v>5</v>
      </c>
      <c r="M85" s="42">
        <v>7</v>
      </c>
      <c r="N85" s="42">
        <v>7</v>
      </c>
      <c r="O85" s="42">
        <v>7</v>
      </c>
      <c r="P85" s="42">
        <v>10</v>
      </c>
      <c r="Q85" s="42">
        <v>10</v>
      </c>
      <c r="R85" s="42">
        <v>10</v>
      </c>
      <c r="S85" s="42">
        <v>10</v>
      </c>
      <c r="T85" s="41">
        <f t="shared" ref="T85:T90" si="12">SUM(F85:S85)/14</f>
        <v>7.7142857142857144</v>
      </c>
      <c r="U85" s="4">
        <f t="shared" ref="U85:U90" si="13">COUNTIF(F85:S85,10)</f>
        <v>6</v>
      </c>
    </row>
    <row r="86" spans="1:21" ht="23.25" x14ac:dyDescent="0.25">
      <c r="A86" t="str">
        <f t="shared" si="11"/>
        <v>I</v>
      </c>
      <c r="B86" s="196"/>
      <c r="C86" s="212"/>
      <c r="D86" s="65" t="s">
        <v>333</v>
      </c>
      <c r="E86" s="62" t="s">
        <v>521</v>
      </c>
      <c r="F86" s="42">
        <v>10</v>
      </c>
      <c r="G86" s="42">
        <v>5</v>
      </c>
      <c r="H86" s="42">
        <v>7</v>
      </c>
      <c r="I86" s="42">
        <v>5</v>
      </c>
      <c r="J86" s="42">
        <v>10</v>
      </c>
      <c r="K86" s="42">
        <v>5</v>
      </c>
      <c r="L86" s="42">
        <v>5</v>
      </c>
      <c r="M86" s="42">
        <v>7</v>
      </c>
      <c r="N86" s="42">
        <v>7</v>
      </c>
      <c r="O86" s="42">
        <v>7</v>
      </c>
      <c r="P86" s="42">
        <v>10</v>
      </c>
      <c r="Q86" s="42">
        <v>10</v>
      </c>
      <c r="R86" s="42">
        <v>10</v>
      </c>
      <c r="S86" s="42">
        <v>10</v>
      </c>
      <c r="T86" s="41">
        <f t="shared" si="12"/>
        <v>7.7142857142857144</v>
      </c>
      <c r="U86" s="4">
        <f t="shared" si="13"/>
        <v>6</v>
      </c>
    </row>
    <row r="87" spans="1:21" ht="23.25" x14ac:dyDescent="0.25">
      <c r="A87" t="str">
        <f t="shared" si="11"/>
        <v>I</v>
      </c>
      <c r="B87" s="196"/>
      <c r="C87" s="212"/>
      <c r="D87" s="65" t="s">
        <v>334</v>
      </c>
      <c r="E87" s="62" t="s">
        <v>522</v>
      </c>
      <c r="F87" s="42">
        <v>10</v>
      </c>
      <c r="G87" s="42">
        <v>5</v>
      </c>
      <c r="H87" s="42">
        <v>7</v>
      </c>
      <c r="I87" s="42">
        <v>5</v>
      </c>
      <c r="J87" s="42">
        <v>10</v>
      </c>
      <c r="K87" s="42">
        <v>5</v>
      </c>
      <c r="L87" s="42">
        <v>5</v>
      </c>
      <c r="M87" s="42">
        <v>7</v>
      </c>
      <c r="N87" s="42">
        <v>7</v>
      </c>
      <c r="O87" s="42">
        <v>7</v>
      </c>
      <c r="P87" s="42">
        <v>10</v>
      </c>
      <c r="Q87" s="42">
        <v>10</v>
      </c>
      <c r="R87" s="42">
        <v>10</v>
      </c>
      <c r="S87" s="42">
        <v>10</v>
      </c>
      <c r="T87" s="41">
        <f t="shared" si="12"/>
        <v>7.7142857142857144</v>
      </c>
      <c r="U87" s="4">
        <f t="shared" si="13"/>
        <v>6</v>
      </c>
    </row>
    <row r="88" spans="1:21" ht="23.25" x14ac:dyDescent="0.25">
      <c r="A88" t="str">
        <f t="shared" si="11"/>
        <v>I</v>
      </c>
      <c r="B88" s="193"/>
      <c r="C88" s="213"/>
      <c r="D88" s="65" t="s">
        <v>335</v>
      </c>
      <c r="E88" s="62" t="s">
        <v>523</v>
      </c>
      <c r="F88" s="42">
        <v>10</v>
      </c>
      <c r="G88" s="42">
        <v>5</v>
      </c>
      <c r="H88" s="42">
        <v>7</v>
      </c>
      <c r="I88" s="42">
        <v>5</v>
      </c>
      <c r="J88" s="42">
        <v>10</v>
      </c>
      <c r="K88" s="42">
        <v>5</v>
      </c>
      <c r="L88" s="42">
        <v>5</v>
      </c>
      <c r="M88" s="42">
        <v>7</v>
      </c>
      <c r="N88" s="42">
        <v>7</v>
      </c>
      <c r="O88" s="42">
        <v>7</v>
      </c>
      <c r="P88" s="42">
        <v>10</v>
      </c>
      <c r="Q88" s="42">
        <v>10</v>
      </c>
      <c r="R88" s="42">
        <v>10</v>
      </c>
      <c r="S88" s="42">
        <v>10</v>
      </c>
      <c r="T88" s="41">
        <f t="shared" si="12"/>
        <v>7.7142857142857144</v>
      </c>
      <c r="U88" s="4">
        <f t="shared" si="13"/>
        <v>6</v>
      </c>
    </row>
    <row r="89" spans="1:21" ht="57" x14ac:dyDescent="0.25">
      <c r="A89" t="str">
        <f t="shared" si="11"/>
        <v>C</v>
      </c>
      <c r="B89" s="192" t="s">
        <v>207</v>
      </c>
      <c r="C89" s="194" t="s">
        <v>69</v>
      </c>
      <c r="D89" s="149" t="s">
        <v>347</v>
      </c>
      <c r="E89" s="64" t="s">
        <v>133</v>
      </c>
      <c r="F89" s="42">
        <v>10</v>
      </c>
      <c r="G89" s="42">
        <v>3</v>
      </c>
      <c r="H89" s="42">
        <v>7</v>
      </c>
      <c r="I89" s="42">
        <v>3</v>
      </c>
      <c r="J89" s="42">
        <v>10</v>
      </c>
      <c r="K89" s="42">
        <v>3</v>
      </c>
      <c r="L89" s="42">
        <v>3</v>
      </c>
      <c r="M89" s="42">
        <v>5</v>
      </c>
      <c r="N89" s="42">
        <v>5</v>
      </c>
      <c r="O89" s="42">
        <v>7</v>
      </c>
      <c r="P89" s="42">
        <v>7</v>
      </c>
      <c r="Q89" s="42">
        <v>7</v>
      </c>
      <c r="R89" s="42">
        <v>7</v>
      </c>
      <c r="S89" s="42">
        <v>7</v>
      </c>
      <c r="T89" s="41">
        <f t="shared" si="12"/>
        <v>6</v>
      </c>
      <c r="U89" s="4">
        <f t="shared" si="13"/>
        <v>2</v>
      </c>
    </row>
    <row r="90" spans="1:21" ht="57" x14ac:dyDescent="0.25">
      <c r="A90" t="str">
        <f t="shared" si="11"/>
        <v>C</v>
      </c>
      <c r="B90" s="196"/>
      <c r="C90" s="197"/>
      <c r="D90" s="149" t="s">
        <v>350</v>
      </c>
      <c r="E90" s="64" t="s">
        <v>135</v>
      </c>
      <c r="F90" s="42">
        <v>10</v>
      </c>
      <c r="G90" s="42">
        <v>3</v>
      </c>
      <c r="H90" s="42">
        <v>7</v>
      </c>
      <c r="I90" s="42">
        <v>3</v>
      </c>
      <c r="J90" s="42">
        <v>10</v>
      </c>
      <c r="K90" s="42">
        <v>3</v>
      </c>
      <c r="L90" s="42">
        <v>3</v>
      </c>
      <c r="M90" s="42">
        <v>5</v>
      </c>
      <c r="N90" s="42">
        <v>5</v>
      </c>
      <c r="O90" s="42">
        <v>7</v>
      </c>
      <c r="P90" s="42">
        <v>7</v>
      </c>
      <c r="Q90" s="42">
        <v>7</v>
      </c>
      <c r="R90" s="42">
        <v>7</v>
      </c>
      <c r="S90" s="42">
        <v>7</v>
      </c>
      <c r="T90" s="41">
        <f t="shared" si="12"/>
        <v>6</v>
      </c>
      <c r="U90" s="4">
        <f t="shared" si="13"/>
        <v>2</v>
      </c>
    </row>
    <row r="91" spans="1:21" ht="57" x14ac:dyDescent="0.25">
      <c r="A91" t="str">
        <f t="shared" si="11"/>
        <v>C</v>
      </c>
      <c r="B91" s="196"/>
      <c r="C91" s="197"/>
      <c r="D91" s="149" t="s">
        <v>351</v>
      </c>
      <c r="E91" s="64" t="s">
        <v>136</v>
      </c>
      <c r="F91" s="42">
        <v>10</v>
      </c>
      <c r="G91" s="42">
        <v>3</v>
      </c>
      <c r="H91" s="42">
        <v>7</v>
      </c>
      <c r="I91" s="42">
        <v>3</v>
      </c>
      <c r="J91" s="42">
        <v>10</v>
      </c>
      <c r="K91" s="42">
        <v>3</v>
      </c>
      <c r="L91" s="42">
        <v>3</v>
      </c>
      <c r="M91" s="42">
        <v>5</v>
      </c>
      <c r="N91" s="42">
        <v>5</v>
      </c>
      <c r="O91" s="42">
        <v>7</v>
      </c>
      <c r="P91" s="42">
        <v>7</v>
      </c>
      <c r="Q91" s="42">
        <v>7</v>
      </c>
      <c r="R91" s="42">
        <v>7</v>
      </c>
      <c r="S91" s="42">
        <v>7</v>
      </c>
      <c r="T91" s="41">
        <f t="shared" ref="T91:T99" si="14">SUM(F91:S91)/14</f>
        <v>6</v>
      </c>
      <c r="U91" s="4">
        <f t="shared" ref="U91:U99" si="15">COUNTIF(F91:S91,10)</f>
        <v>2</v>
      </c>
    </row>
    <row r="92" spans="1:21" ht="23.25" x14ac:dyDescent="0.25">
      <c r="A92" t="str">
        <f t="shared" si="11"/>
        <v>C</v>
      </c>
      <c r="B92" s="196"/>
      <c r="C92" s="197"/>
      <c r="D92" s="149" t="s">
        <v>352</v>
      </c>
      <c r="E92" s="64" t="s">
        <v>153</v>
      </c>
      <c r="F92" s="42">
        <v>10</v>
      </c>
      <c r="G92" s="42">
        <v>3</v>
      </c>
      <c r="H92" s="42">
        <v>7</v>
      </c>
      <c r="I92" s="42">
        <v>3</v>
      </c>
      <c r="J92" s="42">
        <v>10</v>
      </c>
      <c r="K92" s="42">
        <v>3</v>
      </c>
      <c r="L92" s="42">
        <v>3</v>
      </c>
      <c r="M92" s="42">
        <v>5</v>
      </c>
      <c r="N92" s="42">
        <v>5</v>
      </c>
      <c r="O92" s="42">
        <v>7</v>
      </c>
      <c r="P92" s="42">
        <v>7</v>
      </c>
      <c r="Q92" s="42">
        <v>7</v>
      </c>
      <c r="R92" s="42">
        <v>7</v>
      </c>
      <c r="S92" s="42">
        <v>7</v>
      </c>
      <c r="T92" s="41">
        <f t="shared" si="14"/>
        <v>6</v>
      </c>
      <c r="U92" s="4">
        <f t="shared" si="15"/>
        <v>2</v>
      </c>
    </row>
    <row r="93" spans="1:21" ht="34.5" x14ac:dyDescent="0.25">
      <c r="A93" t="str">
        <f t="shared" si="11"/>
        <v>C</v>
      </c>
      <c r="B93" s="196"/>
      <c r="C93" s="197"/>
      <c r="D93" s="149" t="s">
        <v>357</v>
      </c>
      <c r="E93" s="64" t="s">
        <v>155</v>
      </c>
      <c r="F93" s="42">
        <v>10</v>
      </c>
      <c r="G93" s="42">
        <v>3</v>
      </c>
      <c r="H93" s="42">
        <v>7</v>
      </c>
      <c r="I93" s="42">
        <v>3</v>
      </c>
      <c r="J93" s="42">
        <v>10</v>
      </c>
      <c r="K93" s="42">
        <v>3</v>
      </c>
      <c r="L93" s="42">
        <v>3</v>
      </c>
      <c r="M93" s="42">
        <v>5</v>
      </c>
      <c r="N93" s="42">
        <v>5</v>
      </c>
      <c r="O93" s="42">
        <v>7</v>
      </c>
      <c r="P93" s="42">
        <v>7</v>
      </c>
      <c r="Q93" s="42">
        <v>7</v>
      </c>
      <c r="R93" s="42">
        <v>7</v>
      </c>
      <c r="S93" s="42">
        <v>7</v>
      </c>
      <c r="T93" s="41">
        <f t="shared" si="14"/>
        <v>6</v>
      </c>
      <c r="U93" s="4">
        <f t="shared" si="15"/>
        <v>2</v>
      </c>
    </row>
    <row r="94" spans="1:21" ht="24" x14ac:dyDescent="0.25">
      <c r="A94" t="str">
        <f t="shared" si="11"/>
        <v>C</v>
      </c>
      <c r="B94" s="192" t="s">
        <v>208</v>
      </c>
      <c r="C94" s="194" t="s">
        <v>70</v>
      </c>
      <c r="D94" s="149" t="s">
        <v>358</v>
      </c>
      <c r="E94" s="157" t="s">
        <v>70</v>
      </c>
      <c r="F94" s="42">
        <v>10</v>
      </c>
      <c r="G94" s="42">
        <v>3</v>
      </c>
      <c r="H94" s="42">
        <v>7</v>
      </c>
      <c r="I94" s="42">
        <v>3</v>
      </c>
      <c r="J94" s="42">
        <v>10</v>
      </c>
      <c r="K94" s="42">
        <v>3</v>
      </c>
      <c r="L94" s="42">
        <v>3</v>
      </c>
      <c r="M94" s="42">
        <v>5</v>
      </c>
      <c r="N94" s="42">
        <v>5</v>
      </c>
      <c r="O94" s="42">
        <v>7</v>
      </c>
      <c r="P94" s="42">
        <v>7</v>
      </c>
      <c r="Q94" s="42">
        <v>7</v>
      </c>
      <c r="R94" s="42">
        <v>7</v>
      </c>
      <c r="S94" s="42">
        <v>7</v>
      </c>
      <c r="T94" s="41">
        <f t="shared" si="14"/>
        <v>6</v>
      </c>
      <c r="U94" s="4">
        <f t="shared" si="15"/>
        <v>2</v>
      </c>
    </row>
    <row r="95" spans="1:21" ht="36" x14ac:dyDescent="0.25">
      <c r="A95" t="str">
        <f t="shared" si="11"/>
        <v>I</v>
      </c>
      <c r="B95" s="193"/>
      <c r="C95" s="195"/>
      <c r="D95" s="149" t="s">
        <v>336</v>
      </c>
      <c r="E95" s="156" t="s">
        <v>367</v>
      </c>
      <c r="F95" s="42">
        <v>10</v>
      </c>
      <c r="G95" s="42">
        <v>3</v>
      </c>
      <c r="H95" s="42">
        <v>7</v>
      </c>
      <c r="I95" s="42">
        <v>3</v>
      </c>
      <c r="J95" s="42">
        <v>10</v>
      </c>
      <c r="K95" s="42">
        <v>3</v>
      </c>
      <c r="L95" s="42">
        <v>3</v>
      </c>
      <c r="M95" s="42">
        <v>5</v>
      </c>
      <c r="N95" s="42">
        <v>5</v>
      </c>
      <c r="O95" s="42">
        <v>7</v>
      </c>
      <c r="P95" s="42">
        <v>7</v>
      </c>
      <c r="Q95" s="42">
        <v>7</v>
      </c>
      <c r="R95" s="42">
        <v>7</v>
      </c>
      <c r="S95" s="42">
        <v>7</v>
      </c>
      <c r="T95" s="41">
        <f t="shared" si="14"/>
        <v>6</v>
      </c>
      <c r="U95" s="4">
        <f t="shared" si="15"/>
        <v>2</v>
      </c>
    </row>
    <row r="96" spans="1:21" ht="36" x14ac:dyDescent="0.25">
      <c r="A96" t="str">
        <f t="shared" si="11"/>
        <v>C</v>
      </c>
      <c r="B96" s="192" t="s">
        <v>209</v>
      </c>
      <c r="C96" s="194" t="s">
        <v>71</v>
      </c>
      <c r="D96" s="149" t="s">
        <v>359</v>
      </c>
      <c r="E96" s="157" t="s">
        <v>369</v>
      </c>
      <c r="F96" s="42">
        <v>7</v>
      </c>
      <c r="G96" s="42">
        <v>3</v>
      </c>
      <c r="H96" s="42">
        <v>7</v>
      </c>
      <c r="I96" s="42">
        <v>3</v>
      </c>
      <c r="J96" s="42">
        <v>10</v>
      </c>
      <c r="K96" s="42">
        <v>3</v>
      </c>
      <c r="L96" s="42">
        <v>3</v>
      </c>
      <c r="M96" s="42">
        <v>5</v>
      </c>
      <c r="N96" s="42">
        <v>5</v>
      </c>
      <c r="O96" s="42">
        <v>7</v>
      </c>
      <c r="P96" s="42">
        <v>7</v>
      </c>
      <c r="Q96" s="42">
        <v>7</v>
      </c>
      <c r="R96" s="42">
        <v>7</v>
      </c>
      <c r="S96" s="42">
        <v>7</v>
      </c>
      <c r="T96" s="41">
        <f t="shared" si="14"/>
        <v>5.7857142857142856</v>
      </c>
      <c r="U96" s="4">
        <f t="shared" si="15"/>
        <v>1</v>
      </c>
    </row>
    <row r="97" spans="1:21" ht="34.5" x14ac:dyDescent="0.25">
      <c r="A97" t="str">
        <f t="shared" si="11"/>
        <v>I</v>
      </c>
      <c r="B97" s="193"/>
      <c r="C97" s="195"/>
      <c r="D97" s="149" t="s">
        <v>338</v>
      </c>
      <c r="E97" s="62" t="s">
        <v>371</v>
      </c>
      <c r="F97" s="42">
        <v>7</v>
      </c>
      <c r="G97" s="42">
        <v>3</v>
      </c>
      <c r="H97" s="42">
        <v>7</v>
      </c>
      <c r="I97" s="42">
        <v>3</v>
      </c>
      <c r="J97" s="42">
        <v>10</v>
      </c>
      <c r="K97" s="42">
        <v>3</v>
      </c>
      <c r="L97" s="42">
        <v>3</v>
      </c>
      <c r="M97" s="42">
        <v>5</v>
      </c>
      <c r="N97" s="42">
        <v>5</v>
      </c>
      <c r="O97" s="42">
        <v>7</v>
      </c>
      <c r="P97" s="42">
        <v>7</v>
      </c>
      <c r="Q97" s="42">
        <v>7</v>
      </c>
      <c r="R97" s="42">
        <v>7</v>
      </c>
      <c r="S97" s="42">
        <v>7</v>
      </c>
      <c r="T97" s="41">
        <f t="shared" si="14"/>
        <v>5.7857142857142856</v>
      </c>
      <c r="U97" s="4">
        <f t="shared" si="15"/>
        <v>1</v>
      </c>
    </row>
    <row r="98" spans="1:21" ht="45.75" x14ac:dyDescent="0.25">
      <c r="A98" t="str">
        <f t="shared" si="11"/>
        <v>C</v>
      </c>
      <c r="B98" s="192" t="s">
        <v>210</v>
      </c>
      <c r="C98" s="194" t="s">
        <v>72</v>
      </c>
      <c r="D98" s="149" t="s">
        <v>360</v>
      </c>
      <c r="E98" s="64" t="s">
        <v>134</v>
      </c>
      <c r="F98" s="42">
        <v>7</v>
      </c>
      <c r="G98" s="42">
        <v>3</v>
      </c>
      <c r="H98" s="42">
        <v>7</v>
      </c>
      <c r="I98" s="42">
        <v>5</v>
      </c>
      <c r="J98" s="42">
        <v>10</v>
      </c>
      <c r="K98" s="42">
        <v>5</v>
      </c>
      <c r="L98" s="42">
        <v>7</v>
      </c>
      <c r="M98" s="42">
        <v>7</v>
      </c>
      <c r="N98" s="42">
        <v>7</v>
      </c>
      <c r="O98" s="42">
        <v>7</v>
      </c>
      <c r="P98" s="42">
        <v>5</v>
      </c>
      <c r="Q98" s="42">
        <v>7</v>
      </c>
      <c r="R98" s="42">
        <v>7</v>
      </c>
      <c r="S98" s="42">
        <v>7</v>
      </c>
      <c r="T98" s="41">
        <f t="shared" si="14"/>
        <v>6.5</v>
      </c>
      <c r="U98" s="4">
        <f t="shared" si="15"/>
        <v>1</v>
      </c>
    </row>
    <row r="99" spans="1:21" ht="34.5" x14ac:dyDescent="0.25">
      <c r="A99" t="str">
        <f t="shared" si="11"/>
        <v>C</v>
      </c>
      <c r="B99" s="196"/>
      <c r="C99" s="197"/>
      <c r="D99" s="149" t="s">
        <v>361</v>
      </c>
      <c r="E99" s="64" t="s">
        <v>152</v>
      </c>
      <c r="F99" s="42">
        <v>7</v>
      </c>
      <c r="G99" s="42">
        <v>3</v>
      </c>
      <c r="H99" s="42">
        <v>7</v>
      </c>
      <c r="I99" s="42">
        <v>5</v>
      </c>
      <c r="J99" s="42">
        <v>10</v>
      </c>
      <c r="K99" s="42">
        <v>5</v>
      </c>
      <c r="L99" s="42">
        <v>7</v>
      </c>
      <c r="M99" s="42">
        <v>7</v>
      </c>
      <c r="N99" s="42">
        <v>7</v>
      </c>
      <c r="O99" s="42">
        <v>7</v>
      </c>
      <c r="P99" s="42">
        <v>5</v>
      </c>
      <c r="Q99" s="42">
        <v>7</v>
      </c>
      <c r="R99" s="42">
        <v>7</v>
      </c>
      <c r="S99" s="42">
        <v>7</v>
      </c>
      <c r="T99" s="41">
        <f t="shared" si="14"/>
        <v>6.5</v>
      </c>
      <c r="U99" s="4">
        <f t="shared" si="15"/>
        <v>1</v>
      </c>
    </row>
    <row r="100" spans="1:21" ht="34.5" x14ac:dyDescent="0.25">
      <c r="A100" t="str">
        <f t="shared" si="11"/>
        <v>C</v>
      </c>
      <c r="B100" s="196"/>
      <c r="C100" s="197"/>
      <c r="D100" s="149" t="s">
        <v>364</v>
      </c>
      <c r="E100" s="64" t="s">
        <v>140</v>
      </c>
      <c r="F100" s="42">
        <v>7</v>
      </c>
      <c r="G100" s="42">
        <v>3</v>
      </c>
      <c r="H100" s="42">
        <v>7</v>
      </c>
      <c r="I100" s="42">
        <v>5</v>
      </c>
      <c r="J100" s="42">
        <v>10</v>
      </c>
      <c r="K100" s="42">
        <v>5</v>
      </c>
      <c r="L100" s="42">
        <v>7</v>
      </c>
      <c r="M100" s="42">
        <v>7</v>
      </c>
      <c r="N100" s="42">
        <v>7</v>
      </c>
      <c r="O100" s="42">
        <v>7</v>
      </c>
      <c r="P100" s="42">
        <v>5</v>
      </c>
      <c r="Q100" s="42">
        <v>7</v>
      </c>
      <c r="R100" s="42">
        <v>7</v>
      </c>
      <c r="S100" s="42">
        <v>7</v>
      </c>
      <c r="T100" s="41">
        <f t="shared" ref="T100:T105" si="16">SUM(F100:S100)/14</f>
        <v>6.5</v>
      </c>
      <c r="U100" s="4">
        <f t="shared" ref="U100:U105" si="17">COUNTIF(F100:S100,10)</f>
        <v>1</v>
      </c>
    </row>
    <row r="101" spans="1:21" ht="23.25" x14ac:dyDescent="0.25">
      <c r="A101" t="str">
        <f t="shared" si="11"/>
        <v>C</v>
      </c>
      <c r="B101" s="196"/>
      <c r="C101" s="197"/>
      <c r="D101" s="149" t="s">
        <v>365</v>
      </c>
      <c r="E101" s="64" t="s">
        <v>141</v>
      </c>
      <c r="F101" s="42">
        <v>7</v>
      </c>
      <c r="G101" s="42">
        <v>3</v>
      </c>
      <c r="H101" s="42">
        <v>7</v>
      </c>
      <c r="I101" s="42">
        <v>5</v>
      </c>
      <c r="J101" s="42">
        <v>10</v>
      </c>
      <c r="K101" s="42">
        <v>5</v>
      </c>
      <c r="L101" s="42">
        <v>7</v>
      </c>
      <c r="M101" s="42">
        <v>7</v>
      </c>
      <c r="N101" s="42">
        <v>7</v>
      </c>
      <c r="O101" s="42">
        <v>7</v>
      </c>
      <c r="P101" s="42">
        <v>5</v>
      </c>
      <c r="Q101" s="42">
        <v>7</v>
      </c>
      <c r="R101" s="42">
        <v>7</v>
      </c>
      <c r="S101" s="42">
        <v>7</v>
      </c>
      <c r="T101" s="41">
        <f t="shared" si="16"/>
        <v>6.5</v>
      </c>
      <c r="U101" s="4">
        <f t="shared" si="17"/>
        <v>1</v>
      </c>
    </row>
    <row r="102" spans="1:21" ht="34.5" x14ac:dyDescent="0.25">
      <c r="A102" t="str">
        <f t="shared" si="11"/>
        <v>C</v>
      </c>
      <c r="B102" s="196"/>
      <c r="C102" s="197"/>
      <c r="D102" s="149" t="s">
        <v>368</v>
      </c>
      <c r="E102" s="64" t="s">
        <v>145</v>
      </c>
      <c r="F102" s="42">
        <v>7</v>
      </c>
      <c r="G102" s="42">
        <v>3</v>
      </c>
      <c r="H102" s="42">
        <v>7</v>
      </c>
      <c r="I102" s="42">
        <v>5</v>
      </c>
      <c r="J102" s="42">
        <v>10</v>
      </c>
      <c r="K102" s="42">
        <v>5</v>
      </c>
      <c r="L102" s="42">
        <v>7</v>
      </c>
      <c r="M102" s="42">
        <v>7</v>
      </c>
      <c r="N102" s="42">
        <v>7</v>
      </c>
      <c r="O102" s="42">
        <v>7</v>
      </c>
      <c r="P102" s="42">
        <v>5</v>
      </c>
      <c r="Q102" s="42">
        <v>7</v>
      </c>
      <c r="R102" s="42">
        <v>7</v>
      </c>
      <c r="S102" s="42">
        <v>7</v>
      </c>
      <c r="T102" s="41">
        <f t="shared" si="16"/>
        <v>6.5</v>
      </c>
      <c r="U102" s="4">
        <f t="shared" si="17"/>
        <v>1</v>
      </c>
    </row>
    <row r="103" spans="1:21" ht="23.25" x14ac:dyDescent="0.25">
      <c r="A103" t="str">
        <f t="shared" si="11"/>
        <v>I</v>
      </c>
      <c r="B103" s="192" t="s">
        <v>211</v>
      </c>
      <c r="C103" s="194" t="s">
        <v>73</v>
      </c>
      <c r="D103" s="149" t="s">
        <v>348</v>
      </c>
      <c r="E103" s="62" t="s">
        <v>376</v>
      </c>
      <c r="F103" s="42">
        <v>7</v>
      </c>
      <c r="G103" s="42">
        <v>3</v>
      </c>
      <c r="H103" s="42">
        <v>7</v>
      </c>
      <c r="I103" s="42">
        <v>5</v>
      </c>
      <c r="J103" s="42">
        <v>10</v>
      </c>
      <c r="K103" s="42">
        <v>7</v>
      </c>
      <c r="L103" s="42">
        <v>7</v>
      </c>
      <c r="M103" s="42">
        <v>7</v>
      </c>
      <c r="N103" s="42">
        <v>7</v>
      </c>
      <c r="O103" s="42">
        <v>7</v>
      </c>
      <c r="P103" s="42">
        <v>5</v>
      </c>
      <c r="Q103" s="42">
        <v>7</v>
      </c>
      <c r="R103" s="42">
        <v>7</v>
      </c>
      <c r="S103" s="42">
        <v>7</v>
      </c>
      <c r="T103" s="41">
        <f t="shared" si="16"/>
        <v>6.6428571428571432</v>
      </c>
      <c r="U103" s="4">
        <f t="shared" si="17"/>
        <v>1</v>
      </c>
    </row>
    <row r="104" spans="1:21" ht="23.25" x14ac:dyDescent="0.25">
      <c r="A104" t="str">
        <f t="shared" si="11"/>
        <v>I</v>
      </c>
      <c r="B104" s="196"/>
      <c r="C104" s="197"/>
      <c r="D104" s="149" t="s">
        <v>353</v>
      </c>
      <c r="E104" s="62" t="s">
        <v>378</v>
      </c>
      <c r="F104" s="42">
        <v>7</v>
      </c>
      <c r="G104" s="42">
        <v>3</v>
      </c>
      <c r="H104" s="42">
        <v>7</v>
      </c>
      <c r="I104" s="42">
        <v>5</v>
      </c>
      <c r="J104" s="42">
        <v>10</v>
      </c>
      <c r="K104" s="42">
        <v>7</v>
      </c>
      <c r="L104" s="42">
        <v>7</v>
      </c>
      <c r="M104" s="42">
        <v>7</v>
      </c>
      <c r="N104" s="42">
        <v>7</v>
      </c>
      <c r="O104" s="42">
        <v>7</v>
      </c>
      <c r="P104" s="42">
        <v>5</v>
      </c>
      <c r="Q104" s="42">
        <v>7</v>
      </c>
      <c r="R104" s="42">
        <v>7</v>
      </c>
      <c r="S104" s="42">
        <v>7</v>
      </c>
      <c r="T104" s="41">
        <f t="shared" si="16"/>
        <v>6.6428571428571432</v>
      </c>
      <c r="U104" s="4">
        <f t="shared" si="17"/>
        <v>1</v>
      </c>
    </row>
    <row r="105" spans="1:21" ht="23.25" x14ac:dyDescent="0.25">
      <c r="A105" t="str">
        <f t="shared" si="11"/>
        <v>I</v>
      </c>
      <c r="B105" s="196"/>
      <c r="C105" s="197"/>
      <c r="D105" s="149" t="s">
        <v>354</v>
      </c>
      <c r="E105" s="62" t="s">
        <v>380</v>
      </c>
      <c r="F105" s="42">
        <v>7</v>
      </c>
      <c r="G105" s="42">
        <v>3</v>
      </c>
      <c r="H105" s="42">
        <v>7</v>
      </c>
      <c r="I105" s="42">
        <v>5</v>
      </c>
      <c r="J105" s="42">
        <v>10</v>
      </c>
      <c r="K105" s="42">
        <v>7</v>
      </c>
      <c r="L105" s="42">
        <v>7</v>
      </c>
      <c r="M105" s="42">
        <v>7</v>
      </c>
      <c r="N105" s="42">
        <v>7</v>
      </c>
      <c r="O105" s="42">
        <v>7</v>
      </c>
      <c r="P105" s="42">
        <v>5</v>
      </c>
      <c r="Q105" s="42">
        <v>7</v>
      </c>
      <c r="R105" s="42">
        <v>7</v>
      </c>
      <c r="S105" s="42">
        <v>7</v>
      </c>
      <c r="T105" s="41">
        <f t="shared" si="16"/>
        <v>6.6428571428571432</v>
      </c>
      <c r="U105" s="4">
        <f t="shared" si="17"/>
        <v>1</v>
      </c>
    </row>
    <row r="106" spans="1:21" ht="23.25" x14ac:dyDescent="0.25">
      <c r="A106" t="str">
        <f t="shared" si="11"/>
        <v>I</v>
      </c>
      <c r="B106" s="193"/>
      <c r="C106" s="195"/>
      <c r="D106" s="149" t="s">
        <v>355</v>
      </c>
      <c r="E106" s="62" t="s">
        <v>382</v>
      </c>
      <c r="F106" s="42">
        <v>7</v>
      </c>
      <c r="G106" s="42">
        <v>3</v>
      </c>
      <c r="H106" s="42">
        <v>7</v>
      </c>
      <c r="I106" s="42">
        <v>5</v>
      </c>
      <c r="J106" s="42">
        <v>10</v>
      </c>
      <c r="K106" s="42">
        <v>7</v>
      </c>
      <c r="L106" s="42">
        <v>7</v>
      </c>
      <c r="M106" s="42">
        <v>7</v>
      </c>
      <c r="N106" s="42">
        <v>7</v>
      </c>
      <c r="O106" s="42">
        <v>7</v>
      </c>
      <c r="P106" s="42">
        <v>5</v>
      </c>
      <c r="Q106" s="42">
        <v>7</v>
      </c>
      <c r="R106" s="42">
        <v>7</v>
      </c>
      <c r="S106" s="42">
        <v>7</v>
      </c>
      <c r="T106" s="41">
        <f t="shared" ref="T106:T136" si="18">SUM(F106:S106)/14</f>
        <v>6.6428571428571432</v>
      </c>
      <c r="U106" s="4">
        <f t="shared" ref="U106:U136" si="19">COUNTIF(F106:S106,10)</f>
        <v>1</v>
      </c>
    </row>
    <row r="107" spans="1:21" ht="48" x14ac:dyDescent="0.25">
      <c r="A107" t="str">
        <f t="shared" si="11"/>
        <v>I</v>
      </c>
      <c r="B107" s="165" t="s">
        <v>212</v>
      </c>
      <c r="C107" s="149" t="s">
        <v>74</v>
      </c>
      <c r="D107" s="149" t="s">
        <v>356</v>
      </c>
      <c r="E107" s="156" t="s">
        <v>74</v>
      </c>
      <c r="F107" s="42">
        <v>7</v>
      </c>
      <c r="G107" s="42">
        <v>5</v>
      </c>
      <c r="H107" s="42">
        <v>3</v>
      </c>
      <c r="I107" s="42">
        <v>7</v>
      </c>
      <c r="J107" s="42">
        <v>7</v>
      </c>
      <c r="K107" s="42">
        <v>10</v>
      </c>
      <c r="L107" s="42">
        <v>7</v>
      </c>
      <c r="M107" s="42">
        <v>7</v>
      </c>
      <c r="N107" s="42">
        <v>7</v>
      </c>
      <c r="O107" s="42">
        <v>5</v>
      </c>
      <c r="P107" s="42">
        <v>5</v>
      </c>
      <c r="Q107" s="42">
        <v>7</v>
      </c>
      <c r="R107" s="42">
        <v>7</v>
      </c>
      <c r="S107" s="42">
        <v>7</v>
      </c>
      <c r="T107" s="41">
        <f t="shared" si="18"/>
        <v>6.5</v>
      </c>
      <c r="U107" s="4">
        <f t="shared" si="19"/>
        <v>1</v>
      </c>
    </row>
    <row r="108" spans="1:21" ht="60" x14ac:dyDescent="0.25">
      <c r="A108" t="str">
        <f t="shared" si="11"/>
        <v>I</v>
      </c>
      <c r="B108" s="165" t="s">
        <v>213</v>
      </c>
      <c r="C108" s="149" t="s">
        <v>75</v>
      </c>
      <c r="D108" s="149" t="s">
        <v>362</v>
      </c>
      <c r="E108" s="156" t="s">
        <v>75</v>
      </c>
      <c r="F108" s="42">
        <v>10</v>
      </c>
      <c r="G108" s="42">
        <v>5</v>
      </c>
      <c r="H108" s="42">
        <v>10</v>
      </c>
      <c r="I108" s="42">
        <v>5</v>
      </c>
      <c r="J108" s="42">
        <v>10</v>
      </c>
      <c r="K108" s="42">
        <v>10</v>
      </c>
      <c r="L108" s="42">
        <v>7</v>
      </c>
      <c r="M108" s="42">
        <v>7</v>
      </c>
      <c r="N108" s="42">
        <v>7</v>
      </c>
      <c r="O108" s="42">
        <v>7</v>
      </c>
      <c r="P108" s="42">
        <v>7</v>
      </c>
      <c r="Q108" s="42">
        <v>10</v>
      </c>
      <c r="R108" s="42">
        <v>7</v>
      </c>
      <c r="S108" s="42">
        <v>7</v>
      </c>
      <c r="T108" s="41">
        <f t="shared" si="18"/>
        <v>7.7857142857142856</v>
      </c>
      <c r="U108" s="4">
        <f t="shared" si="19"/>
        <v>5</v>
      </c>
    </row>
    <row r="109" spans="1:21" ht="48" x14ac:dyDescent="0.25">
      <c r="A109" t="str">
        <f t="shared" si="11"/>
        <v>I</v>
      </c>
      <c r="B109" s="165" t="s">
        <v>214</v>
      </c>
      <c r="C109" s="149" t="s">
        <v>76</v>
      </c>
      <c r="D109" s="149" t="s">
        <v>363</v>
      </c>
      <c r="E109" s="156" t="s">
        <v>76</v>
      </c>
      <c r="F109" s="42">
        <v>10</v>
      </c>
      <c r="G109" s="42">
        <v>5</v>
      </c>
      <c r="H109" s="42">
        <v>3</v>
      </c>
      <c r="I109" s="42">
        <v>3</v>
      </c>
      <c r="J109" s="42">
        <v>3</v>
      </c>
      <c r="K109" s="42">
        <v>3</v>
      </c>
      <c r="L109" s="42">
        <v>10</v>
      </c>
      <c r="M109" s="42">
        <v>7</v>
      </c>
      <c r="N109" s="42">
        <v>7</v>
      </c>
      <c r="O109" s="42">
        <v>7</v>
      </c>
      <c r="P109" s="42">
        <v>5</v>
      </c>
      <c r="Q109" s="42">
        <v>7</v>
      </c>
      <c r="R109" s="42">
        <v>7</v>
      </c>
      <c r="S109" s="42">
        <v>7</v>
      </c>
      <c r="T109" s="41">
        <f t="shared" si="18"/>
        <v>6</v>
      </c>
      <c r="U109" s="4">
        <f t="shared" si="19"/>
        <v>2</v>
      </c>
    </row>
    <row r="110" spans="1:21" ht="48" x14ac:dyDescent="0.25">
      <c r="A110" t="str">
        <f t="shared" si="11"/>
        <v>I</v>
      </c>
      <c r="B110" s="165" t="s">
        <v>215</v>
      </c>
      <c r="C110" s="167" t="s">
        <v>77</v>
      </c>
      <c r="D110" s="149" t="s">
        <v>366</v>
      </c>
      <c r="E110" s="158" t="s">
        <v>77</v>
      </c>
      <c r="F110" s="42">
        <v>10</v>
      </c>
      <c r="G110" s="42">
        <v>3</v>
      </c>
      <c r="H110" s="42">
        <v>3</v>
      </c>
      <c r="I110" s="42">
        <v>5</v>
      </c>
      <c r="J110" s="42">
        <v>7</v>
      </c>
      <c r="K110" s="42">
        <v>3</v>
      </c>
      <c r="L110" s="42">
        <v>10</v>
      </c>
      <c r="M110" s="42">
        <v>7</v>
      </c>
      <c r="N110" s="42">
        <v>7</v>
      </c>
      <c r="O110" s="42">
        <v>10</v>
      </c>
      <c r="P110" s="42">
        <v>10</v>
      </c>
      <c r="Q110" s="42">
        <v>10</v>
      </c>
      <c r="R110" s="42">
        <v>5</v>
      </c>
      <c r="S110" s="42">
        <v>7</v>
      </c>
      <c r="T110" s="41">
        <f t="shared" si="18"/>
        <v>6.9285714285714288</v>
      </c>
      <c r="U110" s="4">
        <f t="shared" si="19"/>
        <v>5</v>
      </c>
    </row>
    <row r="111" spans="1:21" ht="60" x14ac:dyDescent="0.25">
      <c r="A111" t="str">
        <f t="shared" si="11"/>
        <v>I</v>
      </c>
      <c r="B111" s="168" t="s">
        <v>216</v>
      </c>
      <c r="C111" s="30" t="s">
        <v>78</v>
      </c>
      <c r="D111" s="30" t="s">
        <v>370</v>
      </c>
      <c r="E111" s="156" t="s">
        <v>78</v>
      </c>
      <c r="F111" s="42">
        <v>10</v>
      </c>
      <c r="G111" s="42">
        <v>5</v>
      </c>
      <c r="H111" s="42">
        <v>7</v>
      </c>
      <c r="I111" s="42">
        <v>3</v>
      </c>
      <c r="J111" s="42">
        <v>5</v>
      </c>
      <c r="K111" s="42">
        <v>7</v>
      </c>
      <c r="L111" s="42">
        <v>7</v>
      </c>
      <c r="M111" s="42">
        <v>10</v>
      </c>
      <c r="N111" s="42">
        <v>10</v>
      </c>
      <c r="O111" s="42">
        <v>10</v>
      </c>
      <c r="P111" s="42">
        <v>7</v>
      </c>
      <c r="Q111" s="42">
        <v>10</v>
      </c>
      <c r="R111" s="42">
        <v>10</v>
      </c>
      <c r="S111" s="42">
        <v>7</v>
      </c>
      <c r="T111" s="41">
        <f t="shared" si="18"/>
        <v>7.7142857142857144</v>
      </c>
      <c r="U111" s="4">
        <f t="shared" si="19"/>
        <v>6</v>
      </c>
    </row>
    <row r="112" spans="1:21" ht="36" x14ac:dyDescent="0.25">
      <c r="A112" t="str">
        <f t="shared" si="11"/>
        <v>I</v>
      </c>
      <c r="B112" s="175" t="s">
        <v>217</v>
      </c>
      <c r="C112" s="176" t="s">
        <v>45</v>
      </c>
      <c r="D112" s="30" t="s">
        <v>374</v>
      </c>
      <c r="E112" s="18" t="s">
        <v>389</v>
      </c>
      <c r="F112" s="42">
        <v>7</v>
      </c>
      <c r="G112" s="42">
        <v>3</v>
      </c>
      <c r="H112" s="42">
        <v>3</v>
      </c>
      <c r="I112" s="42">
        <v>3</v>
      </c>
      <c r="J112" s="42">
        <v>5</v>
      </c>
      <c r="K112" s="42">
        <v>7</v>
      </c>
      <c r="L112" s="42">
        <v>7</v>
      </c>
      <c r="M112" s="42">
        <v>10</v>
      </c>
      <c r="N112" s="42">
        <v>10</v>
      </c>
      <c r="O112" s="42">
        <v>7</v>
      </c>
      <c r="P112" s="42">
        <v>7</v>
      </c>
      <c r="Q112" s="42">
        <v>7</v>
      </c>
      <c r="R112" s="42">
        <v>7</v>
      </c>
      <c r="S112" s="42">
        <v>7</v>
      </c>
      <c r="T112" s="41">
        <f t="shared" si="18"/>
        <v>6.4285714285714288</v>
      </c>
      <c r="U112" s="4">
        <f t="shared" si="19"/>
        <v>2</v>
      </c>
    </row>
    <row r="113" spans="1:21" ht="48" x14ac:dyDescent="0.25">
      <c r="A113" t="str">
        <f t="shared" si="11"/>
        <v>I</v>
      </c>
      <c r="B113" s="168" t="s">
        <v>218</v>
      </c>
      <c r="C113" s="30" t="s">
        <v>79</v>
      </c>
      <c r="D113" s="30" t="s">
        <v>375</v>
      </c>
      <c r="E113" s="62" t="s">
        <v>391</v>
      </c>
      <c r="F113" s="42">
        <v>7</v>
      </c>
      <c r="G113" s="42">
        <v>3</v>
      </c>
      <c r="H113" s="42">
        <v>7</v>
      </c>
      <c r="I113" s="42">
        <v>5</v>
      </c>
      <c r="J113" s="42">
        <v>7</v>
      </c>
      <c r="K113" s="42">
        <v>7</v>
      </c>
      <c r="L113" s="42">
        <v>7</v>
      </c>
      <c r="M113" s="42">
        <v>10</v>
      </c>
      <c r="N113" s="42">
        <v>10</v>
      </c>
      <c r="O113" s="42">
        <v>7</v>
      </c>
      <c r="P113" s="42">
        <v>5</v>
      </c>
      <c r="Q113" s="42">
        <v>7</v>
      </c>
      <c r="R113" s="42">
        <v>7</v>
      </c>
      <c r="S113" s="42">
        <v>7</v>
      </c>
      <c r="T113" s="41">
        <f t="shared" si="18"/>
        <v>6.8571428571428568</v>
      </c>
      <c r="U113" s="4">
        <f t="shared" si="19"/>
        <v>2</v>
      </c>
    </row>
    <row r="114" spans="1:21" ht="48" x14ac:dyDescent="0.25">
      <c r="A114" t="str">
        <f t="shared" si="11"/>
        <v>I</v>
      </c>
      <c r="B114" s="168" t="s">
        <v>219</v>
      </c>
      <c r="C114" s="169" t="s">
        <v>80</v>
      </c>
      <c r="D114" s="30" t="s">
        <v>377</v>
      </c>
      <c r="E114" s="158" t="s">
        <v>80</v>
      </c>
      <c r="F114" s="42">
        <v>7</v>
      </c>
      <c r="G114" s="42">
        <v>3</v>
      </c>
      <c r="H114" s="42">
        <v>7</v>
      </c>
      <c r="I114" s="42">
        <v>3</v>
      </c>
      <c r="J114" s="42">
        <v>7</v>
      </c>
      <c r="K114" s="42">
        <v>5</v>
      </c>
      <c r="L114" s="42">
        <v>7</v>
      </c>
      <c r="M114" s="42">
        <v>5</v>
      </c>
      <c r="N114" s="42">
        <v>7</v>
      </c>
      <c r="O114" s="42">
        <v>7</v>
      </c>
      <c r="P114" s="42">
        <v>7</v>
      </c>
      <c r="Q114" s="42">
        <v>7</v>
      </c>
      <c r="R114" s="42">
        <v>5</v>
      </c>
      <c r="S114" s="42">
        <v>7</v>
      </c>
      <c r="T114" s="41">
        <f t="shared" si="18"/>
        <v>6</v>
      </c>
      <c r="U114" s="4">
        <f t="shared" si="19"/>
        <v>0</v>
      </c>
    </row>
    <row r="115" spans="1:21" ht="48" x14ac:dyDescent="0.25">
      <c r="A115" t="str">
        <f t="shared" si="11"/>
        <v>I</v>
      </c>
      <c r="B115" s="168" t="s">
        <v>220</v>
      </c>
      <c r="C115" s="30" t="s">
        <v>81</v>
      </c>
      <c r="D115" s="30" t="s">
        <v>379</v>
      </c>
      <c r="E115" s="156" t="s">
        <v>81</v>
      </c>
      <c r="F115" s="42">
        <v>10</v>
      </c>
      <c r="G115" s="42">
        <v>5</v>
      </c>
      <c r="H115" s="42">
        <v>7</v>
      </c>
      <c r="I115" s="42">
        <v>3</v>
      </c>
      <c r="J115" s="42">
        <v>5</v>
      </c>
      <c r="K115" s="42">
        <v>7</v>
      </c>
      <c r="L115" s="42">
        <v>7</v>
      </c>
      <c r="M115" s="42">
        <v>7</v>
      </c>
      <c r="N115" s="42">
        <v>10</v>
      </c>
      <c r="O115" s="42">
        <v>10</v>
      </c>
      <c r="P115" s="42">
        <v>7</v>
      </c>
      <c r="Q115" s="42">
        <v>10</v>
      </c>
      <c r="R115" s="42">
        <v>10</v>
      </c>
      <c r="S115" s="42">
        <v>7</v>
      </c>
      <c r="T115" s="41">
        <f t="shared" si="18"/>
        <v>7.5</v>
      </c>
      <c r="U115" s="4">
        <f t="shared" si="19"/>
        <v>5</v>
      </c>
    </row>
    <row r="116" spans="1:21" ht="36" x14ac:dyDescent="0.25">
      <c r="A116" t="str">
        <f t="shared" si="11"/>
        <v>I</v>
      </c>
      <c r="B116" s="168" t="s">
        <v>221</v>
      </c>
      <c r="C116" s="30" t="s">
        <v>46</v>
      </c>
      <c r="D116" s="30" t="s">
        <v>381</v>
      </c>
      <c r="E116" s="156" t="s">
        <v>395</v>
      </c>
      <c r="F116" s="42">
        <v>7</v>
      </c>
      <c r="G116" s="42">
        <v>5</v>
      </c>
      <c r="H116" s="42">
        <v>7</v>
      </c>
      <c r="I116" s="42">
        <v>7</v>
      </c>
      <c r="J116" s="42">
        <v>7</v>
      </c>
      <c r="K116" s="42">
        <v>7</v>
      </c>
      <c r="L116" s="42">
        <v>10</v>
      </c>
      <c r="M116" s="42">
        <v>7</v>
      </c>
      <c r="N116" s="42">
        <v>7</v>
      </c>
      <c r="O116" s="42">
        <v>10</v>
      </c>
      <c r="P116" s="42">
        <v>7</v>
      </c>
      <c r="Q116" s="42">
        <v>10</v>
      </c>
      <c r="R116" s="42">
        <v>7</v>
      </c>
      <c r="S116" s="42">
        <v>10</v>
      </c>
      <c r="T116" s="41">
        <f t="shared" si="18"/>
        <v>7.7142857142857144</v>
      </c>
      <c r="U116" s="4">
        <f t="shared" si="19"/>
        <v>4</v>
      </c>
    </row>
    <row r="117" spans="1:21" ht="48" x14ac:dyDescent="0.25">
      <c r="A117" t="str">
        <f t="shared" si="11"/>
        <v>I</v>
      </c>
      <c r="B117" s="168" t="s">
        <v>222</v>
      </c>
      <c r="C117" s="30" t="s">
        <v>47</v>
      </c>
      <c r="D117" s="30" t="s">
        <v>383</v>
      </c>
      <c r="E117" s="156" t="s">
        <v>47</v>
      </c>
      <c r="F117" s="42">
        <v>7</v>
      </c>
      <c r="G117" s="42">
        <v>3</v>
      </c>
      <c r="H117" s="42">
        <v>7</v>
      </c>
      <c r="I117" s="42">
        <v>7</v>
      </c>
      <c r="J117" s="42">
        <v>7</v>
      </c>
      <c r="K117" s="42">
        <v>7</v>
      </c>
      <c r="L117" s="42">
        <v>10</v>
      </c>
      <c r="M117" s="42">
        <v>7</v>
      </c>
      <c r="N117" s="42">
        <v>7</v>
      </c>
      <c r="O117" s="42">
        <v>10</v>
      </c>
      <c r="P117" s="42">
        <v>7</v>
      </c>
      <c r="Q117" s="42">
        <v>10</v>
      </c>
      <c r="R117" s="42">
        <v>7</v>
      </c>
      <c r="S117" s="42">
        <v>10</v>
      </c>
      <c r="T117" s="41">
        <f t="shared" si="18"/>
        <v>7.5714285714285712</v>
      </c>
      <c r="U117" s="4">
        <f t="shared" si="19"/>
        <v>4</v>
      </c>
    </row>
    <row r="118" spans="1:21" ht="36" x14ac:dyDescent="0.25">
      <c r="A118" t="str">
        <f t="shared" si="11"/>
        <v>I</v>
      </c>
      <c r="B118" s="170" t="s">
        <v>223</v>
      </c>
      <c r="C118" s="31" t="s">
        <v>398</v>
      </c>
      <c r="D118" s="31" t="s">
        <v>384</v>
      </c>
      <c r="E118" s="156" t="s">
        <v>398</v>
      </c>
      <c r="F118" s="42">
        <v>10</v>
      </c>
      <c r="G118" s="42">
        <v>5</v>
      </c>
      <c r="H118" s="42">
        <v>7</v>
      </c>
      <c r="I118" s="42">
        <v>10</v>
      </c>
      <c r="J118" s="42">
        <v>7</v>
      </c>
      <c r="K118" s="42">
        <v>7</v>
      </c>
      <c r="L118" s="42">
        <v>7</v>
      </c>
      <c r="M118" s="42">
        <v>7</v>
      </c>
      <c r="N118" s="42">
        <v>7</v>
      </c>
      <c r="O118" s="42">
        <v>7</v>
      </c>
      <c r="P118" s="42">
        <v>10</v>
      </c>
      <c r="Q118" s="42">
        <v>10</v>
      </c>
      <c r="R118" s="42">
        <v>10</v>
      </c>
      <c r="S118" s="42">
        <v>10</v>
      </c>
      <c r="T118" s="41">
        <f t="shared" si="18"/>
        <v>8.1428571428571423</v>
      </c>
      <c r="U118" s="4">
        <f t="shared" si="19"/>
        <v>6</v>
      </c>
    </row>
    <row r="119" spans="1:21" ht="48" x14ac:dyDescent="0.25">
      <c r="A119" t="str">
        <f t="shared" si="11"/>
        <v>I</v>
      </c>
      <c r="B119" s="170" t="s">
        <v>224</v>
      </c>
      <c r="C119" s="31" t="s">
        <v>400</v>
      </c>
      <c r="D119" s="31" t="s">
        <v>385</v>
      </c>
      <c r="E119" s="156" t="s">
        <v>400</v>
      </c>
      <c r="F119" s="42">
        <v>7</v>
      </c>
      <c r="G119" s="42">
        <v>3</v>
      </c>
      <c r="H119" s="42">
        <v>5</v>
      </c>
      <c r="I119" s="42">
        <v>5</v>
      </c>
      <c r="J119" s="42">
        <v>5</v>
      </c>
      <c r="K119" s="42">
        <v>5</v>
      </c>
      <c r="L119" s="42">
        <v>5</v>
      </c>
      <c r="M119" s="42">
        <v>7</v>
      </c>
      <c r="N119" s="42">
        <v>7</v>
      </c>
      <c r="O119" s="42">
        <v>10</v>
      </c>
      <c r="P119" s="42">
        <v>10</v>
      </c>
      <c r="Q119" s="42">
        <v>7</v>
      </c>
      <c r="R119" s="42">
        <v>7</v>
      </c>
      <c r="S119" s="42">
        <v>7</v>
      </c>
      <c r="T119" s="41">
        <f t="shared" si="18"/>
        <v>6.4285714285714288</v>
      </c>
      <c r="U119" s="4">
        <f t="shared" si="19"/>
        <v>2</v>
      </c>
    </row>
    <row r="120" spans="1:21" ht="36" x14ac:dyDescent="0.25">
      <c r="A120" t="str">
        <f t="shared" si="11"/>
        <v>I</v>
      </c>
      <c r="B120" s="170" t="s">
        <v>225</v>
      </c>
      <c r="C120" s="31" t="s">
        <v>402</v>
      </c>
      <c r="D120" s="31" t="s">
        <v>386</v>
      </c>
      <c r="E120" s="156" t="s">
        <v>402</v>
      </c>
      <c r="F120" s="42">
        <v>7</v>
      </c>
      <c r="G120" s="42">
        <v>3</v>
      </c>
      <c r="H120" s="42">
        <v>5</v>
      </c>
      <c r="I120" s="42">
        <v>5</v>
      </c>
      <c r="J120" s="42">
        <v>5</v>
      </c>
      <c r="K120" s="42">
        <v>5</v>
      </c>
      <c r="L120" s="42">
        <v>10</v>
      </c>
      <c r="M120" s="42">
        <v>7</v>
      </c>
      <c r="N120" s="42">
        <v>10</v>
      </c>
      <c r="O120" s="42">
        <v>10</v>
      </c>
      <c r="P120" s="42">
        <v>10</v>
      </c>
      <c r="Q120" s="42">
        <v>7</v>
      </c>
      <c r="R120" s="42">
        <v>7</v>
      </c>
      <c r="S120" s="42">
        <v>7</v>
      </c>
      <c r="T120" s="41">
        <f t="shared" si="18"/>
        <v>7</v>
      </c>
      <c r="U120" s="4">
        <f t="shared" si="19"/>
        <v>4</v>
      </c>
    </row>
    <row r="121" spans="1:21" ht="36" x14ac:dyDescent="0.25">
      <c r="A121" t="str">
        <f t="shared" si="11"/>
        <v>I</v>
      </c>
      <c r="B121" s="170" t="s">
        <v>226</v>
      </c>
      <c r="C121" s="31" t="s">
        <v>48</v>
      </c>
      <c r="D121" s="31" t="s">
        <v>387</v>
      </c>
      <c r="E121" s="156" t="s">
        <v>48</v>
      </c>
      <c r="F121" s="42">
        <v>7</v>
      </c>
      <c r="G121" s="42">
        <v>3</v>
      </c>
      <c r="H121" s="42">
        <v>5</v>
      </c>
      <c r="I121" s="42">
        <v>7</v>
      </c>
      <c r="J121" s="42">
        <v>7</v>
      </c>
      <c r="K121" s="42">
        <v>5</v>
      </c>
      <c r="L121" s="42">
        <v>7</v>
      </c>
      <c r="M121" s="42">
        <v>7</v>
      </c>
      <c r="N121" s="42">
        <v>7</v>
      </c>
      <c r="O121" s="42">
        <v>10</v>
      </c>
      <c r="P121" s="42">
        <v>10</v>
      </c>
      <c r="Q121" s="42">
        <v>7</v>
      </c>
      <c r="R121" s="42">
        <v>7</v>
      </c>
      <c r="S121" s="42">
        <v>7</v>
      </c>
      <c r="T121" s="41">
        <f t="shared" si="18"/>
        <v>6.8571428571428568</v>
      </c>
      <c r="U121" s="4">
        <f t="shared" si="19"/>
        <v>2</v>
      </c>
    </row>
    <row r="122" spans="1:21" ht="23.25" x14ac:dyDescent="0.25">
      <c r="A122" t="str">
        <f t="shared" si="11"/>
        <v>I</v>
      </c>
      <c r="B122" s="218" t="s">
        <v>227</v>
      </c>
      <c r="C122" s="221" t="s">
        <v>49</v>
      </c>
      <c r="D122" s="32" t="s">
        <v>388</v>
      </c>
      <c r="E122" s="62" t="s">
        <v>405</v>
      </c>
      <c r="F122" s="42">
        <v>10</v>
      </c>
      <c r="G122" s="42">
        <v>7</v>
      </c>
      <c r="H122" s="42">
        <v>7</v>
      </c>
      <c r="I122" s="42">
        <v>7</v>
      </c>
      <c r="J122" s="42">
        <v>7</v>
      </c>
      <c r="K122" s="42">
        <v>7</v>
      </c>
      <c r="L122" s="42">
        <v>7</v>
      </c>
      <c r="M122" s="42">
        <v>7</v>
      </c>
      <c r="N122" s="42">
        <v>7</v>
      </c>
      <c r="O122" s="42">
        <v>7</v>
      </c>
      <c r="P122" s="42">
        <v>7</v>
      </c>
      <c r="Q122" s="42">
        <v>10</v>
      </c>
      <c r="R122" s="42">
        <v>10</v>
      </c>
      <c r="S122" s="42">
        <v>10</v>
      </c>
      <c r="T122" s="41">
        <f t="shared" si="18"/>
        <v>7.8571428571428568</v>
      </c>
      <c r="U122" s="4">
        <f t="shared" si="19"/>
        <v>4</v>
      </c>
    </row>
    <row r="123" spans="1:21" ht="23.25" x14ac:dyDescent="0.25">
      <c r="A123" t="str">
        <f t="shared" si="11"/>
        <v>I</v>
      </c>
      <c r="B123" s="219"/>
      <c r="C123" s="222"/>
      <c r="D123" s="32" t="s">
        <v>390</v>
      </c>
      <c r="E123" s="62" t="s">
        <v>407</v>
      </c>
      <c r="F123" s="42">
        <v>10</v>
      </c>
      <c r="G123" s="42">
        <v>7</v>
      </c>
      <c r="H123" s="42">
        <v>7</v>
      </c>
      <c r="I123" s="42">
        <v>7</v>
      </c>
      <c r="J123" s="42">
        <v>7</v>
      </c>
      <c r="K123" s="42">
        <v>7</v>
      </c>
      <c r="L123" s="42">
        <v>7</v>
      </c>
      <c r="M123" s="42">
        <v>7</v>
      </c>
      <c r="N123" s="42">
        <v>7</v>
      </c>
      <c r="O123" s="42">
        <v>7</v>
      </c>
      <c r="P123" s="42">
        <v>7</v>
      </c>
      <c r="Q123" s="42">
        <v>10</v>
      </c>
      <c r="R123" s="42">
        <v>10</v>
      </c>
      <c r="S123" s="42">
        <v>10</v>
      </c>
      <c r="T123" s="41">
        <f t="shared" si="18"/>
        <v>7.8571428571428568</v>
      </c>
      <c r="U123" s="4">
        <f t="shared" si="19"/>
        <v>4</v>
      </c>
    </row>
    <row r="124" spans="1:21" ht="23.25" x14ac:dyDescent="0.25">
      <c r="A124" t="str">
        <f t="shared" si="11"/>
        <v>I</v>
      </c>
      <c r="B124" s="219"/>
      <c r="C124" s="222"/>
      <c r="D124" s="32" t="s">
        <v>392</v>
      </c>
      <c r="E124" s="62" t="s">
        <v>409</v>
      </c>
      <c r="F124" s="42">
        <v>10</v>
      </c>
      <c r="G124" s="42">
        <v>7</v>
      </c>
      <c r="H124" s="42">
        <v>7</v>
      </c>
      <c r="I124" s="42">
        <v>7</v>
      </c>
      <c r="J124" s="42">
        <v>7</v>
      </c>
      <c r="K124" s="42">
        <v>7</v>
      </c>
      <c r="L124" s="42">
        <v>7</v>
      </c>
      <c r="M124" s="42">
        <v>7</v>
      </c>
      <c r="N124" s="42">
        <v>7</v>
      </c>
      <c r="O124" s="42">
        <v>7</v>
      </c>
      <c r="P124" s="42">
        <v>7</v>
      </c>
      <c r="Q124" s="42">
        <v>10</v>
      </c>
      <c r="R124" s="42">
        <v>10</v>
      </c>
      <c r="S124" s="42">
        <v>10</v>
      </c>
      <c r="T124" s="41">
        <f t="shared" si="18"/>
        <v>7.8571428571428568</v>
      </c>
      <c r="U124" s="4">
        <f t="shared" si="19"/>
        <v>4</v>
      </c>
    </row>
    <row r="125" spans="1:21" ht="23.25" x14ac:dyDescent="0.25">
      <c r="A125" t="str">
        <f t="shared" si="11"/>
        <v>I</v>
      </c>
      <c r="B125" s="220"/>
      <c r="C125" s="223"/>
      <c r="D125" s="32" t="s">
        <v>393</v>
      </c>
      <c r="E125" s="62" t="s">
        <v>411</v>
      </c>
      <c r="F125" s="42">
        <v>10</v>
      </c>
      <c r="G125" s="42">
        <v>7</v>
      </c>
      <c r="H125" s="42">
        <v>7</v>
      </c>
      <c r="I125" s="42">
        <v>7</v>
      </c>
      <c r="J125" s="42">
        <v>7</v>
      </c>
      <c r="K125" s="42">
        <v>7</v>
      </c>
      <c r="L125" s="42">
        <v>7</v>
      </c>
      <c r="M125" s="42">
        <v>7</v>
      </c>
      <c r="N125" s="42">
        <v>7</v>
      </c>
      <c r="O125" s="42">
        <v>7</v>
      </c>
      <c r="P125" s="42">
        <v>7</v>
      </c>
      <c r="Q125" s="42">
        <v>10</v>
      </c>
      <c r="R125" s="42">
        <v>10</v>
      </c>
      <c r="S125" s="42">
        <v>10</v>
      </c>
      <c r="T125" s="41">
        <f t="shared" si="18"/>
        <v>7.8571428571428568</v>
      </c>
      <c r="U125" s="4">
        <f t="shared" si="19"/>
        <v>4</v>
      </c>
    </row>
    <row r="126" spans="1:21" ht="36" x14ac:dyDescent="0.25">
      <c r="A126" t="str">
        <f t="shared" si="11"/>
        <v>I</v>
      </c>
      <c r="B126" s="171" t="s">
        <v>228</v>
      </c>
      <c r="C126" s="32" t="s">
        <v>50</v>
      </c>
      <c r="D126" s="32" t="s">
        <v>394</v>
      </c>
      <c r="E126" s="62" t="s">
        <v>413</v>
      </c>
      <c r="F126" s="42">
        <v>10</v>
      </c>
      <c r="G126" s="42">
        <v>7</v>
      </c>
      <c r="H126" s="42">
        <v>7</v>
      </c>
      <c r="I126" s="42">
        <v>7</v>
      </c>
      <c r="J126" s="42">
        <v>7</v>
      </c>
      <c r="K126" s="42">
        <v>7</v>
      </c>
      <c r="L126" s="42">
        <v>7</v>
      </c>
      <c r="M126" s="42">
        <v>7</v>
      </c>
      <c r="N126" s="42">
        <v>7</v>
      </c>
      <c r="O126" s="42">
        <v>7</v>
      </c>
      <c r="P126" s="42">
        <v>7</v>
      </c>
      <c r="Q126" s="42">
        <v>10</v>
      </c>
      <c r="R126" s="42">
        <v>10</v>
      </c>
      <c r="S126" s="42">
        <v>10</v>
      </c>
      <c r="T126" s="41">
        <f t="shared" si="18"/>
        <v>7.8571428571428568</v>
      </c>
      <c r="U126" s="4">
        <f t="shared" si="19"/>
        <v>4</v>
      </c>
    </row>
    <row r="127" spans="1:21" ht="36" x14ac:dyDescent="0.25">
      <c r="A127" t="str">
        <f t="shared" si="11"/>
        <v>I</v>
      </c>
      <c r="B127" s="171" t="s">
        <v>229</v>
      </c>
      <c r="C127" s="32" t="s">
        <v>51</v>
      </c>
      <c r="D127" s="32" t="s">
        <v>396</v>
      </c>
      <c r="E127" s="62" t="s">
        <v>415</v>
      </c>
      <c r="F127" s="42">
        <v>10</v>
      </c>
      <c r="G127" s="42">
        <v>7</v>
      </c>
      <c r="H127" s="42">
        <v>7</v>
      </c>
      <c r="I127" s="42">
        <v>7</v>
      </c>
      <c r="J127" s="42">
        <v>7</v>
      </c>
      <c r="K127" s="42">
        <v>7</v>
      </c>
      <c r="L127" s="42">
        <v>7</v>
      </c>
      <c r="M127" s="42">
        <v>7</v>
      </c>
      <c r="N127" s="42">
        <v>7</v>
      </c>
      <c r="O127" s="42">
        <v>7</v>
      </c>
      <c r="P127" s="42">
        <v>7</v>
      </c>
      <c r="Q127" s="42">
        <v>10</v>
      </c>
      <c r="R127" s="42">
        <v>10</v>
      </c>
      <c r="S127" s="42">
        <v>10</v>
      </c>
      <c r="T127" s="41">
        <f t="shared" si="18"/>
        <v>7.8571428571428568</v>
      </c>
      <c r="U127" s="4">
        <f t="shared" si="19"/>
        <v>4</v>
      </c>
    </row>
    <row r="128" spans="1:21" ht="24" x14ac:dyDescent="0.25">
      <c r="A128" t="str">
        <f t="shared" si="11"/>
        <v>I</v>
      </c>
      <c r="B128" s="172" t="s">
        <v>230</v>
      </c>
      <c r="C128" s="150" t="s">
        <v>82</v>
      </c>
      <c r="D128" s="150" t="s">
        <v>397</v>
      </c>
      <c r="E128" s="159" t="s">
        <v>82</v>
      </c>
      <c r="F128" s="42">
        <v>7</v>
      </c>
      <c r="G128" s="42">
        <v>7</v>
      </c>
      <c r="H128" s="42">
        <v>7</v>
      </c>
      <c r="I128" s="42">
        <v>5</v>
      </c>
      <c r="J128" s="42">
        <v>5</v>
      </c>
      <c r="K128" s="42">
        <v>5</v>
      </c>
      <c r="L128" s="42">
        <v>5</v>
      </c>
      <c r="M128" s="42">
        <v>7</v>
      </c>
      <c r="N128" s="42">
        <v>7</v>
      </c>
      <c r="O128" s="42">
        <v>7</v>
      </c>
      <c r="P128" s="42">
        <v>7</v>
      </c>
      <c r="Q128" s="42">
        <v>10</v>
      </c>
      <c r="R128" s="42">
        <v>10</v>
      </c>
      <c r="S128" s="42">
        <v>10</v>
      </c>
      <c r="T128" s="41">
        <f t="shared" si="18"/>
        <v>7.0714285714285712</v>
      </c>
      <c r="U128" s="4">
        <f t="shared" si="19"/>
        <v>3</v>
      </c>
    </row>
    <row r="129" spans="1:21" ht="24" x14ac:dyDescent="0.25">
      <c r="A129" t="str">
        <f t="shared" si="11"/>
        <v>I</v>
      </c>
      <c r="B129" s="172" t="s">
        <v>231</v>
      </c>
      <c r="C129" s="150" t="s">
        <v>83</v>
      </c>
      <c r="D129" s="150" t="s">
        <v>399</v>
      </c>
      <c r="E129" s="159" t="s">
        <v>83</v>
      </c>
      <c r="F129" s="42">
        <v>7</v>
      </c>
      <c r="G129" s="42">
        <v>7</v>
      </c>
      <c r="H129" s="42">
        <v>7</v>
      </c>
      <c r="I129" s="42">
        <v>5</v>
      </c>
      <c r="J129" s="42">
        <v>5</v>
      </c>
      <c r="K129" s="42">
        <v>5</v>
      </c>
      <c r="L129" s="42">
        <v>5</v>
      </c>
      <c r="M129" s="42">
        <v>7</v>
      </c>
      <c r="N129" s="42">
        <v>7</v>
      </c>
      <c r="O129" s="42">
        <v>7</v>
      </c>
      <c r="P129" s="42">
        <v>7</v>
      </c>
      <c r="Q129" s="42">
        <v>10</v>
      </c>
      <c r="R129" s="42">
        <v>10</v>
      </c>
      <c r="S129" s="42">
        <v>10</v>
      </c>
      <c r="T129" s="41">
        <f t="shared" si="18"/>
        <v>7.0714285714285712</v>
      </c>
      <c r="U129" s="4">
        <f t="shared" si="19"/>
        <v>3</v>
      </c>
    </row>
    <row r="130" spans="1:21" ht="48" x14ac:dyDescent="0.25">
      <c r="A130" t="str">
        <f t="shared" si="11"/>
        <v>I</v>
      </c>
      <c r="B130" s="172" t="s">
        <v>232</v>
      </c>
      <c r="C130" s="150" t="s">
        <v>84</v>
      </c>
      <c r="D130" s="150" t="s">
        <v>401</v>
      </c>
      <c r="E130" s="159" t="s">
        <v>84</v>
      </c>
      <c r="F130" s="42">
        <v>7</v>
      </c>
      <c r="G130" s="42">
        <v>7</v>
      </c>
      <c r="H130" s="42">
        <v>7</v>
      </c>
      <c r="I130" s="42">
        <v>7</v>
      </c>
      <c r="J130" s="42">
        <v>7</v>
      </c>
      <c r="K130" s="42">
        <v>7</v>
      </c>
      <c r="L130" s="42">
        <v>7</v>
      </c>
      <c r="M130" s="42">
        <v>7</v>
      </c>
      <c r="N130" s="42">
        <v>7</v>
      </c>
      <c r="O130" s="42">
        <v>7</v>
      </c>
      <c r="P130" s="42">
        <v>7</v>
      </c>
      <c r="Q130" s="42">
        <v>7</v>
      </c>
      <c r="R130" s="42">
        <v>10</v>
      </c>
      <c r="S130" s="42">
        <v>7</v>
      </c>
      <c r="T130" s="41">
        <f t="shared" si="18"/>
        <v>7.2142857142857144</v>
      </c>
      <c r="U130" s="4">
        <f t="shared" si="19"/>
        <v>1</v>
      </c>
    </row>
    <row r="131" spans="1:21" ht="48" x14ac:dyDescent="0.25">
      <c r="A131" t="str">
        <f t="shared" si="11"/>
        <v>I</v>
      </c>
      <c r="B131" s="172" t="s">
        <v>233</v>
      </c>
      <c r="C131" s="150" t="s">
        <v>85</v>
      </c>
      <c r="D131" s="150" t="s">
        <v>403</v>
      </c>
      <c r="E131" s="159" t="s">
        <v>85</v>
      </c>
      <c r="F131" s="42">
        <v>10</v>
      </c>
      <c r="G131" s="42">
        <v>10</v>
      </c>
      <c r="H131" s="42">
        <v>7</v>
      </c>
      <c r="I131" s="42">
        <v>7</v>
      </c>
      <c r="J131" s="42">
        <v>7</v>
      </c>
      <c r="K131" s="42">
        <v>7</v>
      </c>
      <c r="L131" s="42">
        <v>7</v>
      </c>
      <c r="M131" s="42">
        <v>7</v>
      </c>
      <c r="N131" s="42">
        <v>7</v>
      </c>
      <c r="O131" s="42">
        <v>7</v>
      </c>
      <c r="P131" s="42">
        <v>7</v>
      </c>
      <c r="Q131" s="42">
        <v>10</v>
      </c>
      <c r="R131" s="42">
        <v>10</v>
      </c>
      <c r="S131" s="42">
        <v>7</v>
      </c>
      <c r="T131" s="41">
        <f t="shared" si="18"/>
        <v>7.8571428571428568</v>
      </c>
      <c r="U131" s="4">
        <f t="shared" si="19"/>
        <v>4</v>
      </c>
    </row>
    <row r="132" spans="1:21" ht="36" x14ac:dyDescent="0.25">
      <c r="A132" t="str">
        <f t="shared" si="11"/>
        <v>I</v>
      </c>
      <c r="B132" s="172" t="s">
        <v>234</v>
      </c>
      <c r="C132" s="150" t="s">
        <v>86</v>
      </c>
      <c r="D132" s="150" t="s">
        <v>404</v>
      </c>
      <c r="E132" s="159" t="s">
        <v>86</v>
      </c>
      <c r="F132" s="42">
        <v>10</v>
      </c>
      <c r="G132" s="42">
        <v>10</v>
      </c>
      <c r="H132" s="42">
        <v>7</v>
      </c>
      <c r="I132" s="42">
        <v>5</v>
      </c>
      <c r="J132" s="42">
        <v>7</v>
      </c>
      <c r="K132" s="42">
        <v>7</v>
      </c>
      <c r="L132" s="42">
        <v>7</v>
      </c>
      <c r="M132" s="42">
        <v>7</v>
      </c>
      <c r="N132" s="42">
        <v>7</v>
      </c>
      <c r="O132" s="42">
        <v>7</v>
      </c>
      <c r="P132" s="42">
        <v>7</v>
      </c>
      <c r="Q132" s="42">
        <v>10</v>
      </c>
      <c r="R132" s="42">
        <v>10</v>
      </c>
      <c r="S132" s="42">
        <v>7</v>
      </c>
      <c r="T132" s="41">
        <f t="shared" si="18"/>
        <v>7.7142857142857144</v>
      </c>
      <c r="U132" s="4">
        <f t="shared" si="19"/>
        <v>4</v>
      </c>
    </row>
    <row r="133" spans="1:21" ht="60" x14ac:dyDescent="0.25">
      <c r="A133" t="str">
        <f t="shared" si="11"/>
        <v>I</v>
      </c>
      <c r="B133" s="172" t="s">
        <v>235</v>
      </c>
      <c r="C133" s="150" t="s">
        <v>87</v>
      </c>
      <c r="D133" s="150" t="s">
        <v>406</v>
      </c>
      <c r="E133" s="159" t="s">
        <v>87</v>
      </c>
      <c r="F133" s="42">
        <v>7</v>
      </c>
      <c r="G133" s="42">
        <v>10</v>
      </c>
      <c r="H133" s="42">
        <v>7</v>
      </c>
      <c r="I133" s="42">
        <v>5</v>
      </c>
      <c r="J133" s="42">
        <v>7</v>
      </c>
      <c r="K133" s="42">
        <v>7</v>
      </c>
      <c r="L133" s="42">
        <v>7</v>
      </c>
      <c r="M133" s="42">
        <v>7</v>
      </c>
      <c r="N133" s="42">
        <v>7</v>
      </c>
      <c r="O133" s="42">
        <v>7</v>
      </c>
      <c r="P133" s="42">
        <v>7</v>
      </c>
      <c r="Q133" s="42">
        <v>10</v>
      </c>
      <c r="R133" s="42">
        <v>10</v>
      </c>
      <c r="S133" s="42">
        <v>7</v>
      </c>
      <c r="T133" s="41">
        <f t="shared" si="18"/>
        <v>7.5</v>
      </c>
      <c r="U133" s="4">
        <f t="shared" si="19"/>
        <v>3</v>
      </c>
    </row>
    <row r="134" spans="1:21" ht="48" x14ac:dyDescent="0.25">
      <c r="A134" t="str">
        <f t="shared" si="11"/>
        <v>I</v>
      </c>
      <c r="B134" s="172" t="s">
        <v>236</v>
      </c>
      <c r="C134" s="150" t="s">
        <v>88</v>
      </c>
      <c r="D134" s="150" t="s">
        <v>408</v>
      </c>
      <c r="E134" s="159" t="s">
        <v>88</v>
      </c>
      <c r="F134" s="42">
        <v>10</v>
      </c>
      <c r="G134" s="42">
        <v>10</v>
      </c>
      <c r="H134" s="42">
        <v>7</v>
      </c>
      <c r="I134" s="42">
        <v>5</v>
      </c>
      <c r="J134" s="42">
        <v>7</v>
      </c>
      <c r="K134" s="42">
        <v>7</v>
      </c>
      <c r="L134" s="42">
        <v>7</v>
      </c>
      <c r="M134" s="42">
        <v>7</v>
      </c>
      <c r="N134" s="42">
        <v>7</v>
      </c>
      <c r="O134" s="42">
        <v>7</v>
      </c>
      <c r="P134" s="42">
        <v>7</v>
      </c>
      <c r="Q134" s="42">
        <v>10</v>
      </c>
      <c r="R134" s="42">
        <v>10</v>
      </c>
      <c r="S134" s="42">
        <v>7</v>
      </c>
      <c r="T134" s="41">
        <f t="shared" si="18"/>
        <v>7.7142857142857144</v>
      </c>
      <c r="U134" s="4">
        <f t="shared" si="19"/>
        <v>4</v>
      </c>
    </row>
    <row r="135" spans="1:21" ht="48" x14ac:dyDescent="0.25">
      <c r="A135" t="str">
        <f t="shared" si="11"/>
        <v>I</v>
      </c>
      <c r="B135" s="172" t="s">
        <v>237</v>
      </c>
      <c r="C135" s="150" t="s">
        <v>52</v>
      </c>
      <c r="D135" s="150" t="s">
        <v>410</v>
      </c>
      <c r="E135" s="159" t="s">
        <v>52</v>
      </c>
      <c r="F135" s="42">
        <v>7</v>
      </c>
      <c r="G135" s="42">
        <v>10</v>
      </c>
      <c r="H135" s="42">
        <v>7</v>
      </c>
      <c r="I135" s="42">
        <v>7</v>
      </c>
      <c r="J135" s="42">
        <v>7</v>
      </c>
      <c r="K135" s="42">
        <v>7</v>
      </c>
      <c r="L135" s="42">
        <v>7</v>
      </c>
      <c r="M135" s="42">
        <v>7</v>
      </c>
      <c r="N135" s="42">
        <v>7</v>
      </c>
      <c r="O135" s="42">
        <v>7</v>
      </c>
      <c r="P135" s="42">
        <v>7</v>
      </c>
      <c r="Q135" s="42">
        <v>10</v>
      </c>
      <c r="R135" s="42">
        <v>10</v>
      </c>
      <c r="S135" s="42">
        <v>7</v>
      </c>
      <c r="T135" s="41">
        <f t="shared" si="18"/>
        <v>7.6428571428571432</v>
      </c>
      <c r="U135" s="4">
        <f t="shared" si="19"/>
        <v>3</v>
      </c>
    </row>
    <row r="136" spans="1:21" ht="24" x14ac:dyDescent="0.25">
      <c r="A136" t="str">
        <f t="shared" si="11"/>
        <v>I</v>
      </c>
      <c r="B136" s="172" t="s">
        <v>238</v>
      </c>
      <c r="C136" s="150" t="s">
        <v>53</v>
      </c>
      <c r="D136" s="150" t="s">
        <v>412</v>
      </c>
      <c r="E136" s="159" t="s">
        <v>53</v>
      </c>
      <c r="F136" s="42">
        <v>7</v>
      </c>
      <c r="G136" s="42">
        <v>7</v>
      </c>
      <c r="H136" s="42">
        <v>10</v>
      </c>
      <c r="I136" s="42">
        <v>7</v>
      </c>
      <c r="J136" s="42">
        <v>7</v>
      </c>
      <c r="K136" s="42">
        <v>5</v>
      </c>
      <c r="L136" s="42">
        <v>5</v>
      </c>
      <c r="M136" s="42">
        <v>5</v>
      </c>
      <c r="N136" s="42">
        <v>5</v>
      </c>
      <c r="O136" s="42">
        <v>5</v>
      </c>
      <c r="P136" s="42">
        <v>5</v>
      </c>
      <c r="Q136" s="42">
        <v>10</v>
      </c>
      <c r="R136" s="42">
        <v>10</v>
      </c>
      <c r="S136" s="42">
        <v>10</v>
      </c>
      <c r="T136" s="41">
        <f t="shared" si="18"/>
        <v>7</v>
      </c>
      <c r="U136" s="4">
        <f t="shared" si="19"/>
        <v>4</v>
      </c>
    </row>
    <row r="137" spans="1:21" ht="60" x14ac:dyDescent="0.25">
      <c r="A137" t="str">
        <f t="shared" ref="A137:A144" si="20">MID(D137,1,1)</f>
        <v>I</v>
      </c>
      <c r="B137" s="172" t="s">
        <v>239</v>
      </c>
      <c r="C137" s="150" t="s">
        <v>89</v>
      </c>
      <c r="D137" s="150" t="s">
        <v>414</v>
      </c>
      <c r="E137" s="159" t="s">
        <v>89</v>
      </c>
      <c r="F137" s="42">
        <v>7</v>
      </c>
      <c r="G137" s="42">
        <v>5</v>
      </c>
      <c r="H137" s="42">
        <v>10</v>
      </c>
      <c r="I137" s="42">
        <v>5</v>
      </c>
      <c r="J137" s="42">
        <v>7</v>
      </c>
      <c r="K137" s="42">
        <v>5</v>
      </c>
      <c r="L137" s="42">
        <v>5</v>
      </c>
      <c r="M137" s="42">
        <v>5</v>
      </c>
      <c r="N137" s="42">
        <v>5</v>
      </c>
      <c r="O137" s="42">
        <v>5</v>
      </c>
      <c r="P137" s="42">
        <v>5</v>
      </c>
      <c r="Q137" s="42">
        <v>10</v>
      </c>
      <c r="R137" s="42">
        <v>10</v>
      </c>
      <c r="S137" s="42">
        <v>10</v>
      </c>
      <c r="T137" s="41">
        <f t="shared" ref="T137:T144" si="21">SUM(F137:S137)/14</f>
        <v>6.7142857142857144</v>
      </c>
      <c r="U137" s="4">
        <f t="shared" ref="U137:U144" si="22">COUNTIF(F137:S137,10)</f>
        <v>4</v>
      </c>
    </row>
    <row r="138" spans="1:21" ht="36" x14ac:dyDescent="0.25">
      <c r="A138" t="str">
        <f t="shared" si="20"/>
        <v>I</v>
      </c>
      <c r="B138" s="172" t="s">
        <v>240</v>
      </c>
      <c r="C138" s="150" t="s">
        <v>54</v>
      </c>
      <c r="D138" s="150" t="s">
        <v>416</v>
      </c>
      <c r="E138" s="159" t="s">
        <v>54</v>
      </c>
      <c r="F138" s="42">
        <v>7</v>
      </c>
      <c r="G138" s="42">
        <v>5</v>
      </c>
      <c r="H138" s="42">
        <v>10</v>
      </c>
      <c r="I138" s="42">
        <v>5</v>
      </c>
      <c r="J138" s="42">
        <v>7</v>
      </c>
      <c r="K138" s="42">
        <v>5</v>
      </c>
      <c r="L138" s="42">
        <v>5</v>
      </c>
      <c r="M138" s="42">
        <v>5</v>
      </c>
      <c r="N138" s="42">
        <v>5</v>
      </c>
      <c r="O138" s="42">
        <v>5</v>
      </c>
      <c r="P138" s="42">
        <v>5</v>
      </c>
      <c r="Q138" s="42">
        <v>10</v>
      </c>
      <c r="R138" s="42">
        <v>10</v>
      </c>
      <c r="S138" s="42">
        <v>7</v>
      </c>
      <c r="T138" s="41">
        <f t="shared" si="21"/>
        <v>6.5</v>
      </c>
      <c r="U138" s="4">
        <f t="shared" si="22"/>
        <v>3</v>
      </c>
    </row>
    <row r="139" spans="1:21" ht="36" x14ac:dyDescent="0.25">
      <c r="A139" t="str">
        <f t="shared" si="20"/>
        <v>I</v>
      </c>
      <c r="B139" s="172" t="s">
        <v>241</v>
      </c>
      <c r="C139" s="150" t="s">
        <v>90</v>
      </c>
      <c r="D139" s="150" t="s">
        <v>417</v>
      </c>
      <c r="E139" s="159" t="s">
        <v>90</v>
      </c>
      <c r="F139" s="42">
        <v>7</v>
      </c>
      <c r="G139" s="42">
        <v>5</v>
      </c>
      <c r="H139" s="42">
        <v>7</v>
      </c>
      <c r="I139" s="42">
        <v>5</v>
      </c>
      <c r="J139" s="42">
        <v>7</v>
      </c>
      <c r="K139" s="42">
        <v>7</v>
      </c>
      <c r="L139" s="42">
        <v>7</v>
      </c>
      <c r="M139" s="42">
        <v>7</v>
      </c>
      <c r="N139" s="42">
        <v>7</v>
      </c>
      <c r="O139" s="42">
        <v>7</v>
      </c>
      <c r="P139" s="42">
        <v>7</v>
      </c>
      <c r="Q139" s="42">
        <v>7</v>
      </c>
      <c r="R139" s="42">
        <v>10</v>
      </c>
      <c r="S139" s="42">
        <v>7</v>
      </c>
      <c r="T139" s="41">
        <f t="shared" si="21"/>
        <v>6.9285714285714288</v>
      </c>
      <c r="U139" s="4">
        <f t="shared" si="22"/>
        <v>1</v>
      </c>
    </row>
    <row r="140" spans="1:21" ht="24" x14ac:dyDescent="0.25">
      <c r="A140" t="str">
        <f t="shared" si="20"/>
        <v>I</v>
      </c>
      <c r="B140" s="172" t="s">
        <v>242</v>
      </c>
      <c r="C140" s="150" t="s">
        <v>91</v>
      </c>
      <c r="D140" s="150" t="s">
        <v>418</v>
      </c>
      <c r="E140" s="159" t="s">
        <v>91</v>
      </c>
      <c r="F140" s="42">
        <v>7</v>
      </c>
      <c r="G140" s="42">
        <v>5</v>
      </c>
      <c r="H140" s="42">
        <v>7</v>
      </c>
      <c r="I140" s="42">
        <v>5</v>
      </c>
      <c r="J140" s="42">
        <v>7</v>
      </c>
      <c r="K140" s="42">
        <v>7</v>
      </c>
      <c r="L140" s="42">
        <v>7</v>
      </c>
      <c r="M140" s="42">
        <v>7</v>
      </c>
      <c r="N140" s="42">
        <v>7</v>
      </c>
      <c r="O140" s="42">
        <v>7</v>
      </c>
      <c r="P140" s="42">
        <v>7</v>
      </c>
      <c r="Q140" s="42">
        <v>7</v>
      </c>
      <c r="R140" s="42">
        <v>10</v>
      </c>
      <c r="S140" s="42">
        <v>7</v>
      </c>
      <c r="T140" s="41">
        <f t="shared" si="21"/>
        <v>6.9285714285714288</v>
      </c>
      <c r="U140" s="4">
        <f t="shared" si="22"/>
        <v>1</v>
      </c>
    </row>
    <row r="141" spans="1:21" ht="48" x14ac:dyDescent="0.25">
      <c r="A141" t="str">
        <f t="shared" si="20"/>
        <v>I</v>
      </c>
      <c r="B141" s="172" t="s">
        <v>243</v>
      </c>
      <c r="C141" s="150" t="s">
        <v>92</v>
      </c>
      <c r="D141" s="150" t="s">
        <v>419</v>
      </c>
      <c r="E141" s="159" t="s">
        <v>92</v>
      </c>
      <c r="F141" s="42">
        <v>7</v>
      </c>
      <c r="G141" s="42">
        <v>5</v>
      </c>
      <c r="H141" s="42">
        <v>7</v>
      </c>
      <c r="I141" s="42">
        <v>5</v>
      </c>
      <c r="J141" s="42">
        <v>7</v>
      </c>
      <c r="K141" s="42">
        <v>7</v>
      </c>
      <c r="L141" s="42">
        <v>7</v>
      </c>
      <c r="M141" s="42">
        <v>7</v>
      </c>
      <c r="N141" s="42">
        <v>7</v>
      </c>
      <c r="O141" s="42">
        <v>7</v>
      </c>
      <c r="P141" s="42">
        <v>7</v>
      </c>
      <c r="Q141" s="42">
        <v>7</v>
      </c>
      <c r="R141" s="42">
        <v>10</v>
      </c>
      <c r="S141" s="42">
        <v>7</v>
      </c>
      <c r="T141" s="41">
        <f t="shared" si="21"/>
        <v>6.9285714285714288</v>
      </c>
      <c r="U141" s="4">
        <f t="shared" si="22"/>
        <v>1</v>
      </c>
    </row>
    <row r="142" spans="1:21" ht="36" x14ac:dyDescent="0.25">
      <c r="A142" t="str">
        <f t="shared" si="20"/>
        <v>I</v>
      </c>
      <c r="B142" s="172" t="s">
        <v>244</v>
      </c>
      <c r="C142" s="150" t="s">
        <v>93</v>
      </c>
      <c r="D142" s="150" t="s">
        <v>420</v>
      </c>
      <c r="E142" s="159" t="s">
        <v>93</v>
      </c>
      <c r="F142" s="42">
        <v>10</v>
      </c>
      <c r="G142" s="42">
        <v>7</v>
      </c>
      <c r="H142" s="42">
        <v>7</v>
      </c>
      <c r="I142" s="42">
        <v>7</v>
      </c>
      <c r="J142" s="42">
        <v>7</v>
      </c>
      <c r="K142" s="42">
        <v>7</v>
      </c>
      <c r="L142" s="42">
        <v>7</v>
      </c>
      <c r="M142" s="42">
        <v>7</v>
      </c>
      <c r="N142" s="42">
        <v>7</v>
      </c>
      <c r="O142" s="42">
        <v>7</v>
      </c>
      <c r="P142" s="42">
        <v>7</v>
      </c>
      <c r="Q142" s="42">
        <v>10</v>
      </c>
      <c r="R142" s="42">
        <v>10</v>
      </c>
      <c r="S142" s="42">
        <v>10</v>
      </c>
      <c r="T142" s="41">
        <f t="shared" si="21"/>
        <v>7.8571428571428568</v>
      </c>
      <c r="U142" s="4">
        <f t="shared" si="22"/>
        <v>4</v>
      </c>
    </row>
    <row r="143" spans="1:21" ht="24" x14ac:dyDescent="0.25">
      <c r="A143" t="str">
        <f t="shared" si="20"/>
        <v>C</v>
      </c>
      <c r="B143" s="224" t="s">
        <v>245</v>
      </c>
      <c r="C143" s="226" t="s">
        <v>422</v>
      </c>
      <c r="D143" s="150" t="s">
        <v>373</v>
      </c>
      <c r="E143" s="160" t="s">
        <v>149</v>
      </c>
      <c r="F143" s="42">
        <v>10</v>
      </c>
      <c r="G143" s="42">
        <v>7</v>
      </c>
      <c r="H143" s="42">
        <v>7</v>
      </c>
      <c r="I143" s="42">
        <v>7</v>
      </c>
      <c r="J143" s="42">
        <v>7</v>
      </c>
      <c r="K143" s="42">
        <v>7</v>
      </c>
      <c r="L143" s="42">
        <v>7</v>
      </c>
      <c r="M143" s="42">
        <v>7</v>
      </c>
      <c r="N143" s="42">
        <v>7</v>
      </c>
      <c r="O143" s="42">
        <v>7</v>
      </c>
      <c r="P143" s="42">
        <v>7</v>
      </c>
      <c r="Q143" s="42">
        <v>10</v>
      </c>
      <c r="R143" s="42">
        <v>10</v>
      </c>
      <c r="S143" s="42">
        <v>10</v>
      </c>
      <c r="T143" s="41">
        <f t="shared" si="21"/>
        <v>7.8571428571428568</v>
      </c>
      <c r="U143" s="4">
        <f t="shared" si="22"/>
        <v>4</v>
      </c>
    </row>
    <row r="144" spans="1:21" ht="24" x14ac:dyDescent="0.25">
      <c r="A144" t="str">
        <f t="shared" si="20"/>
        <v>I</v>
      </c>
      <c r="B144" s="225"/>
      <c r="C144" s="227"/>
      <c r="D144" s="150" t="s">
        <v>421</v>
      </c>
      <c r="E144" s="159" t="s">
        <v>422</v>
      </c>
      <c r="F144" s="42">
        <v>10</v>
      </c>
      <c r="G144" s="42">
        <v>7</v>
      </c>
      <c r="H144" s="42">
        <v>7</v>
      </c>
      <c r="I144" s="42">
        <v>7</v>
      </c>
      <c r="J144" s="42">
        <v>7</v>
      </c>
      <c r="K144" s="42">
        <v>7</v>
      </c>
      <c r="L144" s="42">
        <v>7</v>
      </c>
      <c r="M144" s="42">
        <v>7</v>
      </c>
      <c r="N144" s="42">
        <v>7</v>
      </c>
      <c r="O144" s="42">
        <v>7</v>
      </c>
      <c r="P144" s="42">
        <v>7</v>
      </c>
      <c r="Q144" s="42">
        <v>10</v>
      </c>
      <c r="R144" s="42">
        <v>10</v>
      </c>
      <c r="S144" s="42">
        <v>10</v>
      </c>
      <c r="T144" s="41">
        <f t="shared" si="21"/>
        <v>7.8571428571428568</v>
      </c>
      <c r="U144" s="4">
        <f t="shared" si="22"/>
        <v>4</v>
      </c>
    </row>
    <row r="145" spans="3:21" x14ac:dyDescent="0.25">
      <c r="C145" s="81" t="s">
        <v>1</v>
      </c>
      <c r="D145" s="81"/>
      <c r="E145" s="81"/>
      <c r="F145" s="41">
        <f>SUM(F10:F144)/151</f>
        <v>8.0198675496688736</v>
      </c>
      <c r="G145" s="41">
        <f>SUM(G10:G144)/151</f>
        <v>4.2384105960264904</v>
      </c>
      <c r="H145" s="41">
        <f>SUM(H10:H144)/151</f>
        <v>5.4503311258278142</v>
      </c>
      <c r="I145" s="41">
        <f>SUM(I10:I144)/151</f>
        <v>4.7218543046357615</v>
      </c>
      <c r="J145" s="41">
        <f>SUM(J10:J144)/151</f>
        <v>7.5099337748344368</v>
      </c>
      <c r="K145" s="41">
        <f>SUM(K10:K144)/151</f>
        <v>4.3112582781456954</v>
      </c>
      <c r="L145" s="41">
        <f>SUM(L10:L144)/151</f>
        <v>4.6953642384105958</v>
      </c>
      <c r="M145" s="41">
        <f>SUM(M10:M144)/151</f>
        <v>5.9337748344370862</v>
      </c>
      <c r="N145" s="41">
        <f>SUM(N10:N144)/151</f>
        <v>5.9735099337748343</v>
      </c>
      <c r="O145" s="41">
        <f>SUM(O10:O144)/151</f>
        <v>6.1920529801324502</v>
      </c>
      <c r="P145" s="41">
        <f>SUM(P10:P144)/151</f>
        <v>6.8741721854304636</v>
      </c>
      <c r="Q145" s="41">
        <f>SUM(Q10:Q144)/151</f>
        <v>6.9205298013245029</v>
      </c>
      <c r="R145" s="41">
        <f>SUM(R10:R144)/151</f>
        <v>6.7086092715231791</v>
      </c>
      <c r="S145" s="41">
        <f>SUM(S10:S144)/151</f>
        <v>7.112582781456954</v>
      </c>
      <c r="T145" s="41">
        <f>SUM(T10:T144)/151</f>
        <v>6.0473036896877934</v>
      </c>
      <c r="U145" s="41">
        <f>SUM(U10:U144)/63</f>
        <v>6.8571428571428568</v>
      </c>
    </row>
    <row r="146" spans="3:21" x14ac:dyDescent="0.25">
      <c r="C146" s="81" t="s">
        <v>127</v>
      </c>
      <c r="D146" s="81"/>
      <c r="E146" s="81"/>
      <c r="F146" s="4">
        <f>COUNTIF(F10:F144,10)</f>
        <v>90</v>
      </c>
      <c r="G146" s="4">
        <f>COUNTIF(G10:G144,10)</f>
        <v>15</v>
      </c>
      <c r="H146" s="4">
        <f>COUNTIF(H10:H144,10)</f>
        <v>18</v>
      </c>
      <c r="I146" s="4">
        <f>COUNTIF(I10:I144,10)</f>
        <v>8</v>
      </c>
      <c r="J146" s="4">
        <f>COUNTIF(J10:J144,10)</f>
        <v>73</v>
      </c>
      <c r="K146" s="4">
        <f>COUNTIF(K10:K144,10)</f>
        <v>2</v>
      </c>
      <c r="L146" s="4">
        <f>COUNTIF(L10:L144,10)</f>
        <v>10</v>
      </c>
      <c r="M146" s="4">
        <f>COUNTIF(M10:M144,10)</f>
        <v>11</v>
      </c>
      <c r="N146" s="4">
        <f>COUNTIF(N10:N144,10)</f>
        <v>13</v>
      </c>
      <c r="O146" s="4">
        <f>COUNTIF(O10:O144,10)</f>
        <v>8</v>
      </c>
      <c r="P146" s="4">
        <f>COUNTIF(P10:P144,10)</f>
        <v>47</v>
      </c>
      <c r="Q146" s="4">
        <f>COUNTIF(Q10:Q144,10)</f>
        <v>50</v>
      </c>
      <c r="R146" s="4">
        <f>COUNTIF(R10:R144,10)</f>
        <v>44</v>
      </c>
      <c r="S146" s="4">
        <f>COUNTIF(S10:S144,10)</f>
        <v>43</v>
      </c>
      <c r="T146" s="4"/>
      <c r="U146" s="4"/>
    </row>
    <row r="154" spans="3:21" x14ac:dyDescent="0.25">
      <c r="F154" s="70" t="s">
        <v>424</v>
      </c>
      <c r="G154" s="70" t="s">
        <v>425</v>
      </c>
      <c r="H154" s="70" t="s">
        <v>426</v>
      </c>
      <c r="I154" s="70" t="s">
        <v>427</v>
      </c>
      <c r="J154" s="70" t="s">
        <v>428</v>
      </c>
      <c r="K154" s="70" t="s">
        <v>429</v>
      </c>
      <c r="L154" s="70" t="s">
        <v>430</v>
      </c>
      <c r="M154" s="70" t="s">
        <v>431</v>
      </c>
      <c r="N154" s="70" t="s">
        <v>432</v>
      </c>
      <c r="O154" s="70" t="s">
        <v>433</v>
      </c>
      <c r="P154" s="70" t="s">
        <v>434</v>
      </c>
      <c r="Q154" s="70" t="s">
        <v>435</v>
      </c>
      <c r="R154" s="70" t="s">
        <v>436</v>
      </c>
      <c r="S154" s="70" t="s">
        <v>437</v>
      </c>
    </row>
    <row r="155" spans="3:21" ht="34.5" x14ac:dyDescent="0.25">
      <c r="D155" s="27" t="s">
        <v>535</v>
      </c>
      <c r="F155" s="71">
        <f>+F145</f>
        <v>8.0198675496688736</v>
      </c>
      <c r="G155" s="71">
        <f t="shared" ref="G155:S155" si="23">+G145</f>
        <v>4.2384105960264904</v>
      </c>
      <c r="H155" s="71">
        <f t="shared" si="23"/>
        <v>5.4503311258278142</v>
      </c>
      <c r="I155" s="71">
        <f t="shared" si="23"/>
        <v>4.7218543046357615</v>
      </c>
      <c r="J155" s="71">
        <f t="shared" si="23"/>
        <v>7.5099337748344368</v>
      </c>
      <c r="K155" s="71">
        <f t="shared" si="23"/>
        <v>4.3112582781456954</v>
      </c>
      <c r="L155" s="71">
        <f t="shared" si="23"/>
        <v>4.6953642384105958</v>
      </c>
      <c r="M155" s="71">
        <f t="shared" si="23"/>
        <v>5.9337748344370862</v>
      </c>
      <c r="N155" s="71">
        <f t="shared" si="23"/>
        <v>5.9735099337748343</v>
      </c>
      <c r="O155" s="71">
        <f t="shared" si="23"/>
        <v>6.1920529801324502</v>
      </c>
      <c r="P155" s="71">
        <f t="shared" si="23"/>
        <v>6.8741721854304636</v>
      </c>
      <c r="Q155" s="71">
        <f t="shared" si="23"/>
        <v>6.9205298013245029</v>
      </c>
      <c r="R155" s="71">
        <f t="shared" si="23"/>
        <v>6.7086092715231791</v>
      </c>
      <c r="S155" s="71">
        <f t="shared" si="23"/>
        <v>7.112582781456954</v>
      </c>
    </row>
    <row r="156" spans="3:21" ht="45.75" x14ac:dyDescent="0.25">
      <c r="D156" s="27" t="s">
        <v>534</v>
      </c>
      <c r="F156" s="72">
        <f>+F146</f>
        <v>90</v>
      </c>
      <c r="G156" s="72">
        <f t="shared" ref="G156:S156" si="24">+G146</f>
        <v>15</v>
      </c>
      <c r="H156" s="72">
        <f t="shared" si="24"/>
        <v>18</v>
      </c>
      <c r="I156" s="72">
        <f t="shared" si="24"/>
        <v>8</v>
      </c>
      <c r="J156" s="72">
        <f t="shared" si="24"/>
        <v>73</v>
      </c>
      <c r="K156" s="72">
        <f t="shared" si="24"/>
        <v>2</v>
      </c>
      <c r="L156" s="72">
        <f t="shared" si="24"/>
        <v>10</v>
      </c>
      <c r="M156" s="72">
        <f t="shared" si="24"/>
        <v>11</v>
      </c>
      <c r="N156" s="72">
        <f t="shared" si="24"/>
        <v>13</v>
      </c>
      <c r="O156" s="72">
        <f t="shared" si="24"/>
        <v>8</v>
      </c>
      <c r="P156" s="72">
        <f t="shared" si="24"/>
        <v>47</v>
      </c>
      <c r="Q156" s="72">
        <f t="shared" si="24"/>
        <v>50</v>
      </c>
      <c r="R156" s="72">
        <f t="shared" si="24"/>
        <v>44</v>
      </c>
      <c r="S156" s="72">
        <f t="shared" si="24"/>
        <v>43</v>
      </c>
    </row>
  </sheetData>
  <autoFilter ref="A7:U146"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7" showButton="0"/>
  </autoFilter>
  <mergeCells count="52">
    <mergeCell ref="B122:B125"/>
    <mergeCell ref="C122:C125"/>
    <mergeCell ref="B143:B144"/>
    <mergeCell ref="C143:C144"/>
    <mergeCell ref="B98:B102"/>
    <mergeCell ref="C98:C102"/>
    <mergeCell ref="B103:B106"/>
    <mergeCell ref="C103:C106"/>
    <mergeCell ref="B85:B88"/>
    <mergeCell ref="C85:C88"/>
    <mergeCell ref="B89:B93"/>
    <mergeCell ref="C89:C93"/>
    <mergeCell ref="B94:B95"/>
    <mergeCell ref="C94:C95"/>
    <mergeCell ref="B96:B97"/>
    <mergeCell ref="C96:C97"/>
    <mergeCell ref="B67:B68"/>
    <mergeCell ref="C67:C68"/>
    <mergeCell ref="B70:B71"/>
    <mergeCell ref="C70:C71"/>
    <mergeCell ref="B47:B50"/>
    <mergeCell ref="B52:B55"/>
    <mergeCell ref="C52:C55"/>
    <mergeCell ref="B57:B62"/>
    <mergeCell ref="C57:C62"/>
    <mergeCell ref="C47:C49"/>
    <mergeCell ref="B73:B74"/>
    <mergeCell ref="C73:C74"/>
    <mergeCell ref="B75:B82"/>
    <mergeCell ref="C75:C82"/>
    <mergeCell ref="C10:C14"/>
    <mergeCell ref="B10:B14"/>
    <mergeCell ref="C15:C19"/>
    <mergeCell ref="B15:B19"/>
    <mergeCell ref="B20:B39"/>
    <mergeCell ref="C20:C39"/>
    <mergeCell ref="B40:B41"/>
    <mergeCell ref="C40:C41"/>
    <mergeCell ref="C42:C46"/>
    <mergeCell ref="B45:B46"/>
    <mergeCell ref="B63:B66"/>
    <mergeCell ref="C63:C66"/>
    <mergeCell ref="U7:U9"/>
    <mergeCell ref="B2:B4"/>
    <mergeCell ref="C2:L2"/>
    <mergeCell ref="C3:L3"/>
    <mergeCell ref="C4:L4"/>
    <mergeCell ref="F7:H7"/>
    <mergeCell ref="I7:L7"/>
    <mergeCell ref="M7:O7"/>
    <mergeCell ref="R7:S7"/>
    <mergeCell ref="T7:T9"/>
  </mergeCells>
  <conditionalFormatting sqref="F10:S14">
    <cfRule type="colorScale" priority="27">
      <colorScale>
        <cfvo type="min"/>
        <cfvo type="max"/>
        <color rgb="FFFCFCFF"/>
        <color rgb="FF63BE7B"/>
      </colorScale>
    </cfRule>
  </conditionalFormatting>
  <conditionalFormatting sqref="F15:S19">
    <cfRule type="colorScale" priority="26">
      <colorScale>
        <cfvo type="min"/>
        <cfvo type="max"/>
        <color rgb="FFFCFCFF"/>
        <color rgb="FF63BE7B"/>
      </colorScale>
    </cfRule>
  </conditionalFormatting>
  <conditionalFormatting sqref="F20:S39">
    <cfRule type="colorScale" priority="25">
      <colorScale>
        <cfvo type="min"/>
        <cfvo type="max"/>
        <color rgb="FFFCFCFF"/>
        <color rgb="FF63BE7B"/>
      </colorScale>
    </cfRule>
  </conditionalFormatting>
  <conditionalFormatting sqref="F40:S41">
    <cfRule type="colorScale" priority="24">
      <colorScale>
        <cfvo type="min"/>
        <cfvo type="max"/>
        <color rgb="FFFCFCFF"/>
        <color rgb="FF63BE7B"/>
      </colorScale>
    </cfRule>
  </conditionalFormatting>
  <conditionalFormatting sqref="F42:S46">
    <cfRule type="colorScale" priority="23">
      <colorScale>
        <cfvo type="min"/>
        <cfvo type="max"/>
        <color rgb="FFFCFCFF"/>
        <color rgb="FF63BE7B"/>
      </colorScale>
    </cfRule>
  </conditionalFormatting>
  <conditionalFormatting sqref="F47:S50">
    <cfRule type="colorScale" priority="22">
      <colorScale>
        <cfvo type="min"/>
        <cfvo type="max"/>
        <color rgb="FFFCFCFF"/>
        <color rgb="FF63BE7B"/>
      </colorScale>
    </cfRule>
  </conditionalFormatting>
  <conditionalFormatting sqref="F51:S51">
    <cfRule type="colorScale" priority="21">
      <colorScale>
        <cfvo type="min"/>
        <cfvo type="max"/>
        <color rgb="FFFCFCFF"/>
        <color rgb="FF63BE7B"/>
      </colorScale>
    </cfRule>
  </conditionalFormatting>
  <conditionalFormatting sqref="F52:S55">
    <cfRule type="colorScale" priority="20">
      <colorScale>
        <cfvo type="min"/>
        <cfvo type="max"/>
        <color rgb="FFFCFCFF"/>
        <color rgb="FF63BE7B"/>
      </colorScale>
    </cfRule>
  </conditionalFormatting>
  <conditionalFormatting sqref="F56:S56">
    <cfRule type="colorScale" priority="19">
      <colorScale>
        <cfvo type="min"/>
        <cfvo type="max"/>
        <color rgb="FFFCFCFF"/>
        <color rgb="FF63BE7B"/>
      </colorScale>
    </cfRule>
  </conditionalFormatting>
  <conditionalFormatting sqref="F57:S62">
    <cfRule type="colorScale" priority="18">
      <colorScale>
        <cfvo type="min"/>
        <cfvo type="max"/>
        <color rgb="FFFCFCFF"/>
        <color rgb="FF63BE7B"/>
      </colorScale>
    </cfRule>
  </conditionalFormatting>
  <conditionalFormatting sqref="F63:S66">
    <cfRule type="colorScale" priority="17">
      <colorScale>
        <cfvo type="min"/>
        <cfvo type="max"/>
        <color rgb="FFFCFCFF"/>
        <color rgb="FF63BE7B"/>
      </colorScale>
    </cfRule>
  </conditionalFormatting>
  <conditionalFormatting sqref="F67:S67">
    <cfRule type="colorScale" priority="16">
      <colorScale>
        <cfvo type="min"/>
        <cfvo type="max"/>
        <color rgb="FFFCFCFF"/>
        <color rgb="FF63BE7B"/>
      </colorScale>
    </cfRule>
  </conditionalFormatting>
  <conditionalFormatting sqref="F68:S68">
    <cfRule type="colorScale" priority="15">
      <colorScale>
        <cfvo type="min"/>
        <cfvo type="max"/>
        <color rgb="FFFCFCFF"/>
        <color rgb="FF63BE7B"/>
      </colorScale>
    </cfRule>
  </conditionalFormatting>
  <conditionalFormatting sqref="F69:S72">
    <cfRule type="colorScale" priority="14">
      <colorScale>
        <cfvo type="min"/>
        <cfvo type="max"/>
        <color rgb="FFFCFCFF"/>
        <color rgb="FF63BE7B"/>
      </colorScale>
    </cfRule>
  </conditionalFormatting>
  <conditionalFormatting sqref="F73:S74">
    <cfRule type="colorScale" priority="13">
      <colorScale>
        <cfvo type="min"/>
        <cfvo type="max"/>
        <color rgb="FFFCFCFF"/>
        <color rgb="FF63BE7B"/>
      </colorScale>
    </cfRule>
  </conditionalFormatting>
  <conditionalFormatting sqref="F83:S83">
    <cfRule type="colorScale" priority="11">
      <colorScale>
        <cfvo type="min"/>
        <cfvo type="max"/>
        <color rgb="FFFCFCFF"/>
        <color rgb="FF63BE7B"/>
      </colorScale>
    </cfRule>
  </conditionalFormatting>
  <conditionalFormatting sqref="F84:S84">
    <cfRule type="colorScale" priority="10">
      <colorScale>
        <cfvo type="min"/>
        <cfvo type="max"/>
        <color rgb="FFFCFCFF"/>
        <color rgb="FF63BE7B"/>
      </colorScale>
    </cfRule>
  </conditionalFormatting>
  <conditionalFormatting sqref="F85:S88">
    <cfRule type="colorScale" priority="9">
      <colorScale>
        <cfvo type="min"/>
        <cfvo type="max"/>
        <color rgb="FFFCFCFF"/>
        <color rgb="FF63BE7B"/>
      </colorScale>
    </cfRule>
  </conditionalFormatting>
  <conditionalFormatting sqref="F89:S93">
    <cfRule type="colorScale" priority="8">
      <colorScale>
        <cfvo type="min"/>
        <cfvo type="max"/>
        <color rgb="FFFCFCFF"/>
        <color rgb="FF63BE7B"/>
      </colorScale>
    </cfRule>
  </conditionalFormatting>
  <conditionalFormatting sqref="F94:S95">
    <cfRule type="colorScale" priority="7">
      <colorScale>
        <cfvo type="min"/>
        <cfvo type="max"/>
        <color rgb="FFFCFCFF"/>
        <color rgb="FF63BE7B"/>
      </colorScale>
    </cfRule>
  </conditionalFormatting>
  <conditionalFormatting sqref="F96:S97">
    <cfRule type="colorScale" priority="6">
      <colorScale>
        <cfvo type="min"/>
        <cfvo type="max"/>
        <color rgb="FFFCFCFF"/>
        <color rgb="FF63BE7B"/>
      </colorScale>
    </cfRule>
  </conditionalFormatting>
  <conditionalFormatting sqref="F98:S102">
    <cfRule type="colorScale" priority="5">
      <colorScale>
        <cfvo type="min"/>
        <cfvo type="max"/>
        <color rgb="FFFCFCFF"/>
        <color rgb="FF63BE7B"/>
      </colorScale>
    </cfRule>
  </conditionalFormatting>
  <conditionalFormatting sqref="F103:S106">
    <cfRule type="colorScale" priority="4">
      <colorScale>
        <cfvo type="min"/>
        <cfvo type="max"/>
        <color rgb="FFFCFCFF"/>
        <color rgb="FF63BE7B"/>
      </colorScale>
    </cfRule>
  </conditionalFormatting>
  <conditionalFormatting sqref="F107:S107">
    <cfRule type="colorScale" priority="3">
      <colorScale>
        <cfvo type="min"/>
        <cfvo type="max"/>
        <color rgb="FFFCFCFF"/>
        <color rgb="FF63BE7B"/>
      </colorScale>
    </cfRule>
  </conditionalFormatting>
  <conditionalFormatting sqref="F108:S111">
    <cfRule type="colorScale" priority="2">
      <colorScale>
        <cfvo type="min"/>
        <cfvo type="max"/>
        <color rgb="FFFCFCFF"/>
        <color rgb="FF63BE7B"/>
      </colorScale>
    </cfRule>
  </conditionalFormatting>
  <conditionalFormatting sqref="F145:T145 T10:T144">
    <cfRule type="colorScale" priority="29">
      <colorScale>
        <cfvo type="min"/>
        <cfvo type="max"/>
        <color rgb="FFFCFCFF"/>
        <color rgb="FF63BE7B"/>
      </colorScale>
    </cfRule>
  </conditionalFormatting>
  <conditionalFormatting sqref="F75:S82">
    <cfRule type="colorScale" priority="30">
      <colorScale>
        <cfvo type="min"/>
        <cfvo type="max"/>
        <color rgb="FFFCFCFF"/>
        <color rgb="FF63BE7B"/>
      </colorScale>
    </cfRule>
  </conditionalFormatting>
  <conditionalFormatting sqref="F112:S144">
    <cfRule type="colorScale" priority="3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4098" r:id="rId3">
          <objectPr defaultSize="0" autoPict="0" r:id="rId4">
            <anchor moveWithCells="1" sizeWithCells="1">
              <from>
                <xdr:col>1</xdr:col>
                <xdr:colOff>47625</xdr:colOff>
                <xdr:row>1</xdr:row>
                <xdr:rowOff>19050</xdr:rowOff>
              </from>
              <to>
                <xdr:col>1</xdr:col>
                <xdr:colOff>590550</xdr:colOff>
                <xdr:row>3</xdr:row>
                <xdr:rowOff>161925</xdr:rowOff>
              </to>
            </anchor>
          </objectPr>
        </oleObject>
      </mc:Choice>
      <mc:Fallback>
        <oleObject progId="PBrush" shapeId="4098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3"/>
  <sheetViews>
    <sheetView showGridLines="0" zoomScale="95" zoomScaleNormal="95" workbookViewId="0">
      <pane xSplit="4" ySplit="7" topLeftCell="K120" activePane="bottomRight" state="frozen"/>
      <selection pane="topRight" activeCell="E1" sqref="E1"/>
      <selection pane="bottomLeft" activeCell="A10" sqref="A10"/>
      <selection pane="bottomRight" activeCell="B106" sqref="B106:B125"/>
    </sheetView>
  </sheetViews>
  <sheetFormatPr baseColWidth="10" defaultRowHeight="15" x14ac:dyDescent="0.25"/>
  <cols>
    <col min="1" max="1" width="3.5703125" customWidth="1"/>
    <col min="2" max="2" width="11.140625" style="113" bestFit="1" customWidth="1"/>
    <col min="3" max="3" width="27.5703125" style="28" customWidth="1"/>
    <col min="4" max="4" width="4.5703125" style="122" bestFit="1" customWidth="1"/>
    <col min="5" max="5" width="52.140625" style="122" customWidth="1"/>
    <col min="6" max="6" width="11.42578125" style="116"/>
    <col min="7" max="7" width="11.42578125" style="47"/>
    <col min="8" max="10" width="11.42578125" style="92"/>
    <col min="11" max="11" width="11.42578125" style="19" customWidth="1"/>
    <col min="12" max="12" width="12.85546875" bestFit="1" customWidth="1"/>
    <col min="24" max="24" width="11.85546875" bestFit="1" customWidth="1"/>
  </cols>
  <sheetData>
    <row r="1" spans="1:21" x14ac:dyDescent="0.25">
      <c r="B1" s="119"/>
      <c r="C1" s="121"/>
    </row>
    <row r="2" spans="1:21" x14ac:dyDescent="0.25">
      <c r="B2" s="228"/>
      <c r="C2" s="23" t="s">
        <v>40</v>
      </c>
      <c r="D2" s="126"/>
      <c r="E2" s="126"/>
      <c r="F2" s="127"/>
      <c r="G2" s="128"/>
      <c r="H2" s="129"/>
      <c r="I2" s="129"/>
      <c r="J2" s="130"/>
    </row>
    <row r="3" spans="1:21" x14ac:dyDescent="0.25">
      <c r="B3" s="228"/>
      <c r="C3" s="24" t="s">
        <v>41</v>
      </c>
      <c r="D3" s="131"/>
      <c r="E3" s="131"/>
      <c r="F3" s="132"/>
      <c r="G3" s="85"/>
      <c r="H3" s="93"/>
      <c r="I3" s="93"/>
      <c r="J3" s="133"/>
    </row>
    <row r="4" spans="1:21" x14ac:dyDescent="0.25">
      <c r="B4" s="228"/>
      <c r="C4" s="25" t="s">
        <v>453</v>
      </c>
      <c r="D4" s="134"/>
      <c r="E4" s="134"/>
      <c r="F4" s="135"/>
      <c r="G4" s="136"/>
      <c r="H4" s="137"/>
      <c r="I4" s="137"/>
      <c r="J4" s="138"/>
    </row>
    <row r="5" spans="1:21" ht="9" customHeight="1" x14ac:dyDescent="0.5">
      <c r="B5" s="120"/>
      <c r="C5" s="33"/>
    </row>
    <row r="6" spans="1:21" s="37" customFormat="1" x14ac:dyDescent="0.25">
      <c r="B6" s="114"/>
      <c r="C6" s="115"/>
      <c r="D6" s="123"/>
      <c r="E6" s="115"/>
      <c r="F6" s="117"/>
      <c r="G6" s="86" t="s">
        <v>458</v>
      </c>
      <c r="H6" s="90">
        <f>46692/1000000</f>
        <v>4.6691999999999997E-2</v>
      </c>
      <c r="I6" s="86"/>
      <c r="J6" s="86"/>
      <c r="L6"/>
      <c r="M6"/>
      <c r="N6"/>
      <c r="O6"/>
      <c r="P6"/>
      <c r="Q6"/>
      <c r="R6"/>
      <c r="S6"/>
      <c r="T6"/>
      <c r="U6"/>
    </row>
    <row r="7" spans="1:21" s="19" customFormat="1" ht="11.25" customHeight="1" x14ac:dyDescent="0.2">
      <c r="B7" s="173" t="s">
        <v>531</v>
      </c>
      <c r="C7" s="100" t="s">
        <v>532</v>
      </c>
      <c r="D7" s="100" t="s">
        <v>531</v>
      </c>
      <c r="E7" s="80" t="s">
        <v>533</v>
      </c>
      <c r="F7" s="118" t="s">
        <v>455</v>
      </c>
      <c r="G7" s="87" t="s">
        <v>454</v>
      </c>
      <c r="H7" s="87" t="s">
        <v>456</v>
      </c>
      <c r="I7" s="87" t="s">
        <v>457</v>
      </c>
      <c r="J7" s="87" t="s">
        <v>459</v>
      </c>
      <c r="K7" s="19" t="s">
        <v>499</v>
      </c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1" ht="15" customHeight="1" x14ac:dyDescent="0.25">
      <c r="A8" t="str">
        <f>MID(D8,1,1)</f>
        <v>I</v>
      </c>
      <c r="B8" s="201" t="s">
        <v>191</v>
      </c>
      <c r="C8" s="198" t="s">
        <v>56</v>
      </c>
      <c r="D8" s="29" t="s">
        <v>246</v>
      </c>
      <c r="E8" s="62" t="s">
        <v>247</v>
      </c>
      <c r="F8" s="46"/>
      <c r="G8" s="46">
        <v>318.18529725881098</v>
      </c>
      <c r="H8" s="94" t="str">
        <f>IF(F8&gt;0,IF(F8&gt;0.1,10,(IF(F8&gt;0.08,7,(IF(F8&gt;0.059,5,(IF(F8&gt;0.039,3,1))))))),"")</f>
        <v/>
      </c>
      <c r="I8" s="94">
        <f>IF(F8=0,IF(G8&gt;10000*$H$6,1,(IF(G8&gt;5000*$H$6,3,(IF(G8&gt;1000*$H$6,5,(IF(G8&gt;0,7,10))))))),"")</f>
        <v>3</v>
      </c>
      <c r="J8" s="94">
        <f t="shared" ref="J8:J71" si="0">MAX(H8:I8)</f>
        <v>3</v>
      </c>
      <c r="K8"/>
      <c r="L8" s="37"/>
      <c r="M8" s="37"/>
      <c r="N8" s="37"/>
      <c r="O8" s="37"/>
      <c r="P8" s="37"/>
      <c r="Q8" s="37"/>
      <c r="R8" s="37"/>
      <c r="S8" s="37"/>
      <c r="T8" s="37"/>
      <c r="U8" s="37"/>
    </row>
    <row r="9" spans="1:21" x14ac:dyDescent="0.25">
      <c r="A9" t="str">
        <f t="shared" ref="A9:A71" si="1">MID(D9,1,1)</f>
        <v>I</v>
      </c>
      <c r="B9" s="202"/>
      <c r="C9" s="199"/>
      <c r="D9" s="29" t="s">
        <v>248</v>
      </c>
      <c r="E9" s="62" t="s">
        <v>249</v>
      </c>
      <c r="F9" s="46"/>
      <c r="G9" s="46">
        <v>379.37477750088999</v>
      </c>
      <c r="H9" s="94" t="str">
        <f t="shared" ref="H9:H71" si="2">IF(F9&gt;0,IF(F9&gt;0.1,10,(IF(F9&gt;0.08,7,(IF(F9&gt;0.059,5,(IF(F9&gt;0.039,3,1))))))),"")</f>
        <v/>
      </c>
      <c r="I9" s="94">
        <f t="shared" ref="I9:I71" si="3">IF(F9=0,IF(G9&gt;10000*$H$6,1,(IF(G9&gt;5000*$H$6,3,(IF(G9&gt;1000*$H$6,5,(IF(G9&gt;0,7,10))))))),"")</f>
        <v>3</v>
      </c>
      <c r="J9" s="94">
        <f t="shared" si="0"/>
        <v>3</v>
      </c>
      <c r="K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x14ac:dyDescent="0.25">
      <c r="A10" t="str">
        <f t="shared" si="1"/>
        <v>I</v>
      </c>
      <c r="B10" s="202"/>
      <c r="C10" s="199"/>
      <c r="D10" s="29" t="s">
        <v>163</v>
      </c>
      <c r="E10" s="62" t="s">
        <v>250</v>
      </c>
      <c r="F10" s="46"/>
      <c r="G10" s="46">
        <v>318.18529725881098</v>
      </c>
      <c r="H10" s="94" t="str">
        <f t="shared" si="2"/>
        <v/>
      </c>
      <c r="I10" s="94">
        <f t="shared" si="3"/>
        <v>3</v>
      </c>
      <c r="J10" s="94">
        <f t="shared" si="0"/>
        <v>3</v>
      </c>
      <c r="K10"/>
      <c r="M10" t="s">
        <v>180</v>
      </c>
      <c r="N10" t="s">
        <v>181</v>
      </c>
    </row>
    <row r="11" spans="1:21" x14ac:dyDescent="0.25">
      <c r="A11" t="str">
        <f t="shared" si="1"/>
        <v>I</v>
      </c>
      <c r="B11" s="202"/>
      <c r="C11" s="199"/>
      <c r="D11" s="29" t="s">
        <v>168</v>
      </c>
      <c r="E11" s="62" t="s">
        <v>251</v>
      </c>
      <c r="F11" s="46"/>
      <c r="G11" s="46">
        <v>318.18529725881098</v>
      </c>
      <c r="H11" s="94" t="str">
        <f t="shared" si="2"/>
        <v/>
      </c>
      <c r="I11" s="94">
        <f t="shared" si="3"/>
        <v>3</v>
      </c>
      <c r="J11" s="94">
        <f t="shared" si="0"/>
        <v>3</v>
      </c>
      <c r="K11"/>
      <c r="L11" s="69" t="s">
        <v>494</v>
      </c>
      <c r="M11" s="68">
        <f>COUNTIFS($J$8:$J$142,"&lt;2",$A$8:$A$142,"=I")</f>
        <v>3</v>
      </c>
      <c r="N11" s="68">
        <f>COUNTIFS($J$8:$J$142,"&lt;2",$A$8:$A$142,"=C")</f>
        <v>8</v>
      </c>
    </row>
    <row r="12" spans="1:21" x14ac:dyDescent="0.25">
      <c r="A12" t="str">
        <f t="shared" si="1"/>
        <v>I</v>
      </c>
      <c r="B12" s="203"/>
      <c r="C12" s="200"/>
      <c r="D12" s="29" t="s">
        <v>156</v>
      </c>
      <c r="E12" s="62" t="s">
        <v>252</v>
      </c>
      <c r="F12" s="46"/>
      <c r="G12" s="46">
        <v>440.564257742969</v>
      </c>
      <c r="H12" s="94" t="str">
        <f t="shared" si="2"/>
        <v/>
      </c>
      <c r="I12" s="94">
        <f t="shared" si="3"/>
        <v>3</v>
      </c>
      <c r="J12" s="94">
        <f t="shared" si="0"/>
        <v>3</v>
      </c>
      <c r="K12"/>
      <c r="L12" s="69" t="s">
        <v>495</v>
      </c>
      <c r="M12" s="68">
        <f>COUNTIFS($J$8:$J$142,"&lt;4",$A$8:$A$142,"=I")-M11</f>
        <v>22</v>
      </c>
      <c r="N12" s="68">
        <f>COUNTIFS($J$8:$J$142,"&lt;4",$A$8:$A$142,"=C")-N11</f>
        <v>8</v>
      </c>
    </row>
    <row r="13" spans="1:21" ht="15" customHeight="1" x14ac:dyDescent="0.25">
      <c r="A13" t="str">
        <f t="shared" si="1"/>
        <v>I</v>
      </c>
      <c r="B13" s="201" t="s">
        <v>192</v>
      </c>
      <c r="C13" s="198" t="s">
        <v>57</v>
      </c>
      <c r="D13" s="29" t="s">
        <v>159</v>
      </c>
      <c r="E13" s="62" t="s">
        <v>253</v>
      </c>
      <c r="F13" s="46"/>
      <c r="G13" s="46">
        <v>0</v>
      </c>
      <c r="H13" s="94" t="str">
        <f t="shared" si="2"/>
        <v/>
      </c>
      <c r="I13" s="94">
        <f t="shared" si="3"/>
        <v>10</v>
      </c>
      <c r="J13" s="94">
        <f t="shared" si="0"/>
        <v>10</v>
      </c>
      <c r="K13"/>
      <c r="L13" s="69" t="s">
        <v>496</v>
      </c>
      <c r="M13" s="68">
        <f>COUNTIFS($J$8:$J$142,"&lt;6",$A$8:$A$142,"=I")-M12-M11</f>
        <v>34</v>
      </c>
      <c r="N13" s="68">
        <f>COUNTIFS($J$8:$J$142,"&lt;6",$A$8:$A$142,"=C")-N12-N11</f>
        <v>35</v>
      </c>
    </row>
    <row r="14" spans="1:21" x14ac:dyDescent="0.25">
      <c r="A14" t="str">
        <f t="shared" si="1"/>
        <v>I</v>
      </c>
      <c r="B14" s="202"/>
      <c r="C14" s="199"/>
      <c r="D14" s="29" t="s">
        <v>173</v>
      </c>
      <c r="E14" s="62" t="s">
        <v>254</v>
      </c>
      <c r="F14" s="46"/>
      <c r="G14" s="46">
        <v>0</v>
      </c>
      <c r="H14" s="94" t="str">
        <f t="shared" si="2"/>
        <v/>
      </c>
      <c r="I14" s="94">
        <f t="shared" si="3"/>
        <v>10</v>
      </c>
      <c r="J14" s="94">
        <f t="shared" si="0"/>
        <v>10</v>
      </c>
      <c r="K14"/>
      <c r="L14" s="69" t="s">
        <v>497</v>
      </c>
      <c r="M14" s="68">
        <f>COUNTIFS($J$8:$J$142,"&lt;8",$A$8:$A$142,"=I")-SUM(M11:M13)</f>
        <v>2</v>
      </c>
      <c r="N14" s="68">
        <f>COUNTIFS($J$8:$J$142,"&lt;8",$A$8:$A$142,"=C")-SUM(N11:N13)</f>
        <v>3</v>
      </c>
    </row>
    <row r="15" spans="1:21" x14ac:dyDescent="0.25">
      <c r="A15" t="str">
        <f t="shared" si="1"/>
        <v>I</v>
      </c>
      <c r="B15" s="202"/>
      <c r="C15" s="199"/>
      <c r="D15" s="29" t="s">
        <v>174</v>
      </c>
      <c r="E15" s="62" t="s">
        <v>255</v>
      </c>
      <c r="F15" s="46"/>
      <c r="G15" s="46">
        <v>0</v>
      </c>
      <c r="H15" s="94" t="str">
        <f t="shared" si="2"/>
        <v/>
      </c>
      <c r="I15" s="94">
        <f t="shared" si="3"/>
        <v>10</v>
      </c>
      <c r="J15" s="94">
        <f t="shared" si="0"/>
        <v>10</v>
      </c>
      <c r="K15"/>
      <c r="L15" s="69" t="s">
        <v>498</v>
      </c>
      <c r="M15" s="68">
        <f>COUNTIFS($J$8:$J$142,"&lt;12",$A$8:$A$142,"=I")-M14-M13-M12-M11</f>
        <v>16</v>
      </c>
      <c r="N15" s="68">
        <f>COUNTIFS($J$8:$J$142,"&lt;12",$A$8:$A$142,"=C")-N14-N13-N12-N11</f>
        <v>4</v>
      </c>
    </row>
    <row r="16" spans="1:21" ht="23.25" x14ac:dyDescent="0.25">
      <c r="A16" t="str">
        <f t="shared" si="1"/>
        <v>I</v>
      </c>
      <c r="B16" s="202"/>
      <c r="C16" s="199"/>
      <c r="D16" s="29" t="s">
        <v>175</v>
      </c>
      <c r="E16" s="62" t="s">
        <v>256</v>
      </c>
      <c r="F16" s="46"/>
      <c r="G16" s="46">
        <v>0</v>
      </c>
      <c r="H16" s="94" t="str">
        <f t="shared" si="2"/>
        <v/>
      </c>
      <c r="I16" s="94">
        <f t="shared" si="3"/>
        <v>10</v>
      </c>
      <c r="J16" s="94">
        <f t="shared" si="0"/>
        <v>10</v>
      </c>
      <c r="K16"/>
      <c r="L16" s="69"/>
      <c r="M16" s="67"/>
      <c r="N16" s="67"/>
    </row>
    <row r="17" spans="1:14" x14ac:dyDescent="0.25">
      <c r="A17" t="str">
        <f t="shared" si="1"/>
        <v>I</v>
      </c>
      <c r="B17" s="203"/>
      <c r="C17" s="200"/>
      <c r="D17" s="29" t="s">
        <v>160</v>
      </c>
      <c r="E17" s="62" t="s">
        <v>257</v>
      </c>
      <c r="F17" s="46"/>
      <c r="G17" s="46">
        <v>0</v>
      </c>
      <c r="H17" s="94" t="str">
        <f t="shared" si="2"/>
        <v/>
      </c>
      <c r="I17" s="94">
        <f t="shared" si="3"/>
        <v>10</v>
      </c>
      <c r="J17" s="94">
        <f t="shared" si="0"/>
        <v>10</v>
      </c>
      <c r="K17"/>
      <c r="M17" s="45">
        <f>SUM(M11:M15)</f>
        <v>77</v>
      </c>
      <c r="N17" s="45">
        <f>SUM(N11:N15)</f>
        <v>58</v>
      </c>
    </row>
    <row r="18" spans="1:14" ht="15" customHeight="1" x14ac:dyDescent="0.25">
      <c r="A18" t="str">
        <f t="shared" si="1"/>
        <v>C</v>
      </c>
      <c r="B18" s="201" t="s">
        <v>193</v>
      </c>
      <c r="C18" s="198" t="s">
        <v>58</v>
      </c>
      <c r="D18" s="29" t="s">
        <v>258</v>
      </c>
      <c r="E18" s="152" t="s">
        <v>259</v>
      </c>
      <c r="F18" s="91">
        <v>0.153</v>
      </c>
      <c r="G18" s="46"/>
      <c r="H18" s="94">
        <f t="shared" si="2"/>
        <v>10</v>
      </c>
      <c r="I18" s="94" t="str">
        <f t="shared" si="3"/>
        <v/>
      </c>
      <c r="J18" s="94">
        <f t="shared" si="0"/>
        <v>10</v>
      </c>
      <c r="K18"/>
    </row>
    <row r="19" spans="1:14" x14ac:dyDescent="0.25">
      <c r="A19" t="str">
        <f t="shared" si="1"/>
        <v>C</v>
      </c>
      <c r="B19" s="202"/>
      <c r="C19" s="199"/>
      <c r="D19" s="29" t="s">
        <v>260</v>
      </c>
      <c r="E19" s="152" t="s">
        <v>261</v>
      </c>
      <c r="F19" s="91">
        <v>0.10589999999999999</v>
      </c>
      <c r="G19" s="46"/>
      <c r="H19" s="94">
        <f t="shared" si="2"/>
        <v>10</v>
      </c>
      <c r="I19" s="94" t="str">
        <f t="shared" si="3"/>
        <v/>
      </c>
      <c r="J19" s="94">
        <f t="shared" si="0"/>
        <v>10</v>
      </c>
      <c r="K19"/>
    </row>
    <row r="20" spans="1:14" x14ac:dyDescent="0.25">
      <c r="A20" t="str">
        <f t="shared" si="1"/>
        <v>C</v>
      </c>
      <c r="B20" s="202"/>
      <c r="C20" s="199"/>
      <c r="D20" s="29" t="s">
        <v>262</v>
      </c>
      <c r="E20" s="152" t="s">
        <v>263</v>
      </c>
      <c r="F20" s="91">
        <v>4.3999999999999997E-2</v>
      </c>
      <c r="G20" s="46"/>
      <c r="H20" s="94">
        <f t="shared" si="2"/>
        <v>3</v>
      </c>
      <c r="I20" s="94" t="str">
        <f t="shared" si="3"/>
        <v/>
      </c>
      <c r="J20" s="94">
        <f t="shared" si="0"/>
        <v>3</v>
      </c>
      <c r="K20"/>
    </row>
    <row r="21" spans="1:14" x14ac:dyDescent="0.25">
      <c r="A21" t="str">
        <f t="shared" si="1"/>
        <v>C</v>
      </c>
      <c r="B21" s="202"/>
      <c r="C21" s="199"/>
      <c r="D21" s="29" t="s">
        <v>264</v>
      </c>
      <c r="E21" s="152" t="s">
        <v>265</v>
      </c>
      <c r="F21" s="91">
        <v>6.5000000000000002E-2</v>
      </c>
      <c r="G21" s="46"/>
      <c r="H21" s="94">
        <f t="shared" si="2"/>
        <v>5</v>
      </c>
      <c r="I21" s="94" t="str">
        <f t="shared" si="3"/>
        <v/>
      </c>
      <c r="J21" s="94">
        <f t="shared" si="0"/>
        <v>5</v>
      </c>
      <c r="K21"/>
    </row>
    <row r="22" spans="1:14" x14ac:dyDescent="0.25">
      <c r="A22" t="str">
        <f t="shared" si="1"/>
        <v>C</v>
      </c>
      <c r="B22" s="202"/>
      <c r="C22" s="199"/>
      <c r="D22" s="29" t="s">
        <v>266</v>
      </c>
      <c r="E22" s="152" t="s">
        <v>267</v>
      </c>
      <c r="F22" s="91">
        <v>7.6999999999999999E-2</v>
      </c>
      <c r="G22" s="46"/>
      <c r="H22" s="94">
        <f t="shared" si="2"/>
        <v>5</v>
      </c>
      <c r="I22" s="94" t="str">
        <f t="shared" si="3"/>
        <v/>
      </c>
      <c r="J22" s="94">
        <f t="shared" si="0"/>
        <v>5</v>
      </c>
      <c r="K22"/>
    </row>
    <row r="23" spans="1:14" x14ac:dyDescent="0.25">
      <c r="A23" t="str">
        <f t="shared" si="1"/>
        <v>C</v>
      </c>
      <c r="B23" s="202"/>
      <c r="C23" s="199"/>
      <c r="D23" s="29" t="s">
        <v>268</v>
      </c>
      <c r="E23" s="152" t="s">
        <v>269</v>
      </c>
      <c r="F23" s="91">
        <v>0.06</v>
      </c>
      <c r="G23" s="46"/>
      <c r="H23" s="94">
        <f t="shared" si="2"/>
        <v>5</v>
      </c>
      <c r="I23" s="94" t="str">
        <f t="shared" si="3"/>
        <v/>
      </c>
      <c r="J23" s="94">
        <f t="shared" si="0"/>
        <v>5</v>
      </c>
      <c r="K23"/>
    </row>
    <row r="24" spans="1:14" x14ac:dyDescent="0.25">
      <c r="A24" t="str">
        <f t="shared" si="1"/>
        <v>C</v>
      </c>
      <c r="B24" s="202"/>
      <c r="C24" s="199"/>
      <c r="D24" s="29" t="s">
        <v>270</v>
      </c>
      <c r="E24" s="152" t="s">
        <v>271</v>
      </c>
      <c r="F24" s="91">
        <v>0.01</v>
      </c>
      <c r="G24" s="46"/>
      <c r="H24" s="94">
        <f t="shared" si="2"/>
        <v>1</v>
      </c>
      <c r="I24" s="94" t="str">
        <f t="shared" si="3"/>
        <v/>
      </c>
      <c r="J24" s="94">
        <f t="shared" si="0"/>
        <v>1</v>
      </c>
      <c r="K24"/>
    </row>
    <row r="25" spans="1:14" x14ac:dyDescent="0.25">
      <c r="A25" t="str">
        <f t="shared" si="1"/>
        <v>C</v>
      </c>
      <c r="B25" s="202"/>
      <c r="C25" s="199"/>
      <c r="D25" s="29" t="s">
        <v>272</v>
      </c>
      <c r="E25" s="152" t="s">
        <v>273</v>
      </c>
      <c r="F25" s="91">
        <v>8.0000000000000002E-3</v>
      </c>
      <c r="G25" s="46"/>
      <c r="H25" s="94">
        <f t="shared" si="2"/>
        <v>1</v>
      </c>
      <c r="I25" s="94" t="str">
        <f t="shared" si="3"/>
        <v/>
      </c>
      <c r="J25" s="94">
        <f t="shared" si="0"/>
        <v>1</v>
      </c>
      <c r="K25"/>
    </row>
    <row r="26" spans="1:14" x14ac:dyDescent="0.25">
      <c r="A26" t="str">
        <f t="shared" si="1"/>
        <v>C</v>
      </c>
      <c r="B26" s="202"/>
      <c r="C26" s="199"/>
      <c r="D26" s="29" t="s">
        <v>274</v>
      </c>
      <c r="E26" s="152" t="s">
        <v>275</v>
      </c>
      <c r="F26" s="91">
        <v>8.8999999999999996E-2</v>
      </c>
      <c r="G26" s="46"/>
      <c r="H26" s="94">
        <f t="shared" si="2"/>
        <v>7</v>
      </c>
      <c r="I26" s="94" t="str">
        <f t="shared" si="3"/>
        <v/>
      </c>
      <c r="J26" s="94">
        <f t="shared" si="0"/>
        <v>7</v>
      </c>
      <c r="K26"/>
    </row>
    <row r="27" spans="1:14" x14ac:dyDescent="0.25">
      <c r="A27" t="str">
        <f t="shared" si="1"/>
        <v>C</v>
      </c>
      <c r="B27" s="202"/>
      <c r="C27" s="199"/>
      <c r="D27" s="29" t="s">
        <v>276</v>
      </c>
      <c r="E27" s="152" t="s">
        <v>277</v>
      </c>
      <c r="F27" s="91">
        <v>1.7999999999999999E-2</v>
      </c>
      <c r="G27" s="46"/>
      <c r="H27" s="94">
        <f t="shared" si="2"/>
        <v>1</v>
      </c>
      <c r="I27" s="94" t="str">
        <f t="shared" si="3"/>
        <v/>
      </c>
      <c r="J27" s="94">
        <f t="shared" si="0"/>
        <v>1</v>
      </c>
      <c r="K27"/>
    </row>
    <row r="28" spans="1:14" x14ac:dyDescent="0.25">
      <c r="A28" t="str">
        <f t="shared" si="1"/>
        <v>C</v>
      </c>
      <c r="B28" s="202"/>
      <c r="C28" s="199"/>
      <c r="D28" s="29" t="s">
        <v>278</v>
      </c>
      <c r="E28" s="152" t="s">
        <v>279</v>
      </c>
      <c r="F28" s="91">
        <v>9.6000000000000002E-2</v>
      </c>
      <c r="G28" s="46"/>
      <c r="H28" s="94">
        <f t="shared" si="2"/>
        <v>7</v>
      </c>
      <c r="I28" s="94" t="str">
        <f t="shared" si="3"/>
        <v/>
      </c>
      <c r="J28" s="94">
        <f t="shared" si="0"/>
        <v>7</v>
      </c>
      <c r="K28"/>
    </row>
    <row r="29" spans="1:14" x14ac:dyDescent="0.25">
      <c r="A29" t="str">
        <f t="shared" si="1"/>
        <v>C</v>
      </c>
      <c r="B29" s="202"/>
      <c r="C29" s="199"/>
      <c r="D29" s="29" t="s">
        <v>280</v>
      </c>
      <c r="E29" s="152" t="s">
        <v>281</v>
      </c>
      <c r="F29" s="91"/>
      <c r="G29" s="46">
        <v>1100</v>
      </c>
      <c r="H29" s="94" t="str">
        <f t="shared" si="2"/>
        <v/>
      </c>
      <c r="I29" s="94">
        <f t="shared" si="3"/>
        <v>1</v>
      </c>
      <c r="J29" s="94">
        <f t="shared" si="0"/>
        <v>1</v>
      </c>
      <c r="K29"/>
    </row>
    <row r="30" spans="1:14" x14ac:dyDescent="0.25">
      <c r="A30" t="str">
        <f t="shared" si="1"/>
        <v>C</v>
      </c>
      <c r="B30" s="202"/>
      <c r="C30" s="199"/>
      <c r="D30" s="29" t="s">
        <v>282</v>
      </c>
      <c r="E30" s="152" t="s">
        <v>283</v>
      </c>
      <c r="F30" s="91">
        <v>7.3999999999999996E-2</v>
      </c>
      <c r="G30" s="46"/>
      <c r="H30" s="94">
        <f t="shared" si="2"/>
        <v>5</v>
      </c>
      <c r="I30" s="94" t="str">
        <f t="shared" si="3"/>
        <v/>
      </c>
      <c r="J30" s="94">
        <f t="shared" si="0"/>
        <v>5</v>
      </c>
      <c r="K30"/>
    </row>
    <row r="31" spans="1:14" x14ac:dyDescent="0.25">
      <c r="A31" t="str">
        <f t="shared" si="1"/>
        <v>C</v>
      </c>
      <c r="B31" s="202"/>
      <c r="C31" s="199"/>
      <c r="D31" s="29" t="s">
        <v>284</v>
      </c>
      <c r="E31" s="152" t="s">
        <v>509</v>
      </c>
      <c r="F31" s="91">
        <v>0.17349999999999999</v>
      </c>
      <c r="G31" s="46"/>
      <c r="H31" s="94">
        <f t="shared" si="2"/>
        <v>10</v>
      </c>
      <c r="I31" s="94" t="str">
        <f t="shared" si="3"/>
        <v/>
      </c>
      <c r="J31" s="94">
        <f t="shared" si="0"/>
        <v>10</v>
      </c>
      <c r="K31"/>
    </row>
    <row r="32" spans="1:14" x14ac:dyDescent="0.25">
      <c r="A32" t="str">
        <f t="shared" si="1"/>
        <v>C</v>
      </c>
      <c r="B32" s="202"/>
      <c r="C32" s="199"/>
      <c r="D32" s="29" t="s">
        <v>162</v>
      </c>
      <c r="E32" s="152" t="s">
        <v>285</v>
      </c>
      <c r="F32" s="91">
        <v>7.4899999999999994E-2</v>
      </c>
      <c r="G32" s="46"/>
      <c r="H32" s="94">
        <f t="shared" si="2"/>
        <v>5</v>
      </c>
      <c r="I32" s="94" t="str">
        <f t="shared" si="3"/>
        <v/>
      </c>
      <c r="J32" s="94">
        <f t="shared" si="0"/>
        <v>5</v>
      </c>
      <c r="K32"/>
    </row>
    <row r="33" spans="1:26" x14ac:dyDescent="0.25">
      <c r="A33" t="str">
        <f t="shared" si="1"/>
        <v>C</v>
      </c>
      <c r="B33" s="202"/>
      <c r="C33" s="199"/>
      <c r="D33" s="29" t="s">
        <v>286</v>
      </c>
      <c r="E33" s="152" t="s">
        <v>292</v>
      </c>
      <c r="F33" s="91">
        <v>7.4200000000000002E-2</v>
      </c>
      <c r="G33" s="46"/>
      <c r="H33" s="94">
        <f t="shared" si="2"/>
        <v>5</v>
      </c>
      <c r="I33" s="94" t="str">
        <f t="shared" si="3"/>
        <v/>
      </c>
      <c r="J33" s="94">
        <f t="shared" si="0"/>
        <v>5</v>
      </c>
      <c r="K33"/>
    </row>
    <row r="34" spans="1:26" x14ac:dyDescent="0.25">
      <c r="A34" t="str">
        <f t="shared" si="1"/>
        <v>C</v>
      </c>
      <c r="B34" s="202"/>
      <c r="C34" s="199"/>
      <c r="D34" s="29" t="s">
        <v>288</v>
      </c>
      <c r="E34" s="152" t="s">
        <v>294</v>
      </c>
      <c r="F34" s="91">
        <v>7.4899999999999994E-2</v>
      </c>
      <c r="G34" s="46"/>
      <c r="H34" s="174">
        <v>5</v>
      </c>
      <c r="I34" s="94" t="str">
        <f t="shared" si="3"/>
        <v/>
      </c>
      <c r="J34" s="94">
        <f t="shared" si="0"/>
        <v>5</v>
      </c>
      <c r="K34"/>
    </row>
    <row r="35" spans="1:26" x14ac:dyDescent="0.25">
      <c r="A35" t="str">
        <f t="shared" si="1"/>
        <v>C</v>
      </c>
      <c r="B35" s="202"/>
      <c r="C35" s="199"/>
      <c r="D35" s="29" t="s">
        <v>289</v>
      </c>
      <c r="E35" s="152" t="s">
        <v>296</v>
      </c>
      <c r="F35" s="91">
        <v>7.4899999999999994E-2</v>
      </c>
      <c r="G35" s="46"/>
      <c r="H35" s="174">
        <v>5</v>
      </c>
      <c r="I35" s="94" t="str">
        <f t="shared" si="3"/>
        <v/>
      </c>
      <c r="J35" s="94">
        <f t="shared" si="0"/>
        <v>5</v>
      </c>
      <c r="K35"/>
    </row>
    <row r="36" spans="1:26" x14ac:dyDescent="0.25">
      <c r="A36" t="str">
        <f t="shared" si="1"/>
        <v>C</v>
      </c>
      <c r="B36" s="202"/>
      <c r="C36" s="199"/>
      <c r="D36" s="29" t="s">
        <v>290</v>
      </c>
      <c r="E36" s="152" t="s">
        <v>287</v>
      </c>
      <c r="F36" s="91">
        <v>7.4899999999999994E-2</v>
      </c>
      <c r="G36" s="46"/>
      <c r="H36" s="174">
        <v>5</v>
      </c>
      <c r="I36" s="94" t="str">
        <f t="shared" si="3"/>
        <v/>
      </c>
      <c r="J36" s="94">
        <f t="shared" si="0"/>
        <v>5</v>
      </c>
      <c r="K36"/>
    </row>
    <row r="37" spans="1:26" x14ac:dyDescent="0.25">
      <c r="A37" t="str">
        <f t="shared" si="1"/>
        <v>I</v>
      </c>
      <c r="B37" s="202"/>
      <c r="C37" s="199"/>
      <c r="D37" s="29" t="s">
        <v>169</v>
      </c>
      <c r="E37" s="153" t="s">
        <v>291</v>
      </c>
      <c r="F37" s="91">
        <v>7.4200000000000002E-2</v>
      </c>
      <c r="G37" s="46"/>
      <c r="H37" s="94">
        <f t="shared" si="2"/>
        <v>5</v>
      </c>
      <c r="I37" s="94" t="str">
        <f t="shared" si="3"/>
        <v/>
      </c>
      <c r="J37" s="94">
        <f t="shared" si="0"/>
        <v>5</v>
      </c>
      <c r="K37"/>
    </row>
    <row r="38" spans="1:26" ht="23.25" x14ac:dyDescent="0.25">
      <c r="A38" t="str">
        <f t="shared" si="1"/>
        <v>I</v>
      </c>
      <c r="B38" s="202"/>
      <c r="C38" s="204" t="s">
        <v>524</v>
      </c>
      <c r="D38" s="29" t="s">
        <v>176</v>
      </c>
      <c r="E38" s="62" t="s">
        <v>510</v>
      </c>
      <c r="F38" s="91">
        <v>0.06</v>
      </c>
      <c r="G38" s="46"/>
      <c r="H38" s="94">
        <f t="shared" si="2"/>
        <v>5</v>
      </c>
      <c r="I38" s="94" t="str">
        <f t="shared" si="3"/>
        <v/>
      </c>
      <c r="J38" s="94">
        <f t="shared" si="0"/>
        <v>5</v>
      </c>
      <c r="K38"/>
    </row>
    <row r="39" spans="1:26" ht="23.25" x14ac:dyDescent="0.25">
      <c r="A39" t="str">
        <f t="shared" si="1"/>
        <v>I</v>
      </c>
      <c r="B39" s="202"/>
      <c r="C39" s="205"/>
      <c r="D39" s="29" t="s">
        <v>293</v>
      </c>
      <c r="E39" s="62" t="s">
        <v>300</v>
      </c>
      <c r="F39" s="91">
        <v>0.06</v>
      </c>
      <c r="G39" s="46"/>
      <c r="H39" s="94">
        <f t="shared" si="2"/>
        <v>5</v>
      </c>
      <c r="I39" s="94" t="str">
        <f t="shared" si="3"/>
        <v/>
      </c>
      <c r="J39" s="94">
        <f t="shared" si="0"/>
        <v>5</v>
      </c>
      <c r="K39"/>
    </row>
    <row r="40" spans="1:26" x14ac:dyDescent="0.25">
      <c r="A40" t="str">
        <f t="shared" si="1"/>
        <v>C</v>
      </c>
      <c r="B40" s="161"/>
      <c r="C40" s="204" t="s">
        <v>59</v>
      </c>
      <c r="D40" s="29" t="s">
        <v>297</v>
      </c>
      <c r="E40" s="152" t="s">
        <v>148</v>
      </c>
      <c r="F40" s="91">
        <v>0.14990000000000001</v>
      </c>
      <c r="G40" s="46"/>
      <c r="H40" s="94">
        <f t="shared" si="2"/>
        <v>10</v>
      </c>
      <c r="I40" s="94" t="str">
        <f t="shared" si="3"/>
        <v/>
      </c>
      <c r="J40" s="94">
        <f t="shared" si="0"/>
        <v>10</v>
      </c>
      <c r="K40"/>
    </row>
    <row r="41" spans="1:26" ht="15" customHeight="1" x14ac:dyDescent="0.25">
      <c r="A41" t="str">
        <f t="shared" si="1"/>
        <v>C</v>
      </c>
      <c r="B41" s="161"/>
      <c r="C41" s="206"/>
      <c r="D41" s="29" t="s">
        <v>301</v>
      </c>
      <c r="E41" s="152" t="s">
        <v>511</v>
      </c>
      <c r="F41" s="91">
        <v>7.2800000000000004E-2</v>
      </c>
      <c r="G41" s="46"/>
      <c r="H41" s="94">
        <f t="shared" si="2"/>
        <v>5</v>
      </c>
      <c r="I41" s="94" t="str">
        <f t="shared" si="3"/>
        <v/>
      </c>
      <c r="J41" s="94">
        <f t="shared" si="0"/>
        <v>5</v>
      </c>
      <c r="K41"/>
    </row>
    <row r="42" spans="1:26" ht="23.25" x14ac:dyDescent="0.25">
      <c r="A42" t="str">
        <f t="shared" si="1"/>
        <v>C</v>
      </c>
      <c r="B42" s="161"/>
      <c r="C42" s="206"/>
      <c r="D42" s="29" t="s">
        <v>302</v>
      </c>
      <c r="E42" s="64" t="s">
        <v>512</v>
      </c>
      <c r="F42" s="91">
        <v>6.0999999999999999E-2</v>
      </c>
      <c r="G42" s="46"/>
      <c r="H42" s="94">
        <f t="shared" si="2"/>
        <v>5</v>
      </c>
      <c r="I42" s="94" t="str">
        <f t="shared" si="3"/>
        <v/>
      </c>
      <c r="J42" s="94">
        <f t="shared" si="0"/>
        <v>5</v>
      </c>
      <c r="K42"/>
    </row>
    <row r="43" spans="1:26" ht="23.25" x14ac:dyDescent="0.25">
      <c r="A43" t="str">
        <f t="shared" si="1"/>
        <v>I</v>
      </c>
      <c r="B43" s="202" t="s">
        <v>525</v>
      </c>
      <c r="C43" s="206"/>
      <c r="D43" s="29" t="s">
        <v>295</v>
      </c>
      <c r="E43" s="62" t="s">
        <v>513</v>
      </c>
      <c r="F43" s="91">
        <v>6.0999999999999999E-2</v>
      </c>
      <c r="G43" s="46"/>
      <c r="H43" s="94">
        <f t="shared" si="2"/>
        <v>5</v>
      </c>
      <c r="I43" s="94" t="str">
        <f t="shared" si="3"/>
        <v/>
      </c>
      <c r="J43" s="94">
        <f t="shared" si="0"/>
        <v>5</v>
      </c>
      <c r="K43"/>
    </row>
    <row r="44" spans="1:26" ht="15" customHeight="1" x14ac:dyDescent="0.25">
      <c r="A44" t="str">
        <f t="shared" si="1"/>
        <v>I</v>
      </c>
      <c r="B44" s="203"/>
      <c r="C44" s="205"/>
      <c r="D44" s="29" t="s">
        <v>177</v>
      </c>
      <c r="E44" s="62" t="s">
        <v>514</v>
      </c>
      <c r="F44" s="91">
        <v>6.0999999999999999E-2</v>
      </c>
      <c r="G44" s="46"/>
      <c r="H44" s="94">
        <f t="shared" si="2"/>
        <v>5</v>
      </c>
      <c r="I44" s="94" t="str">
        <f t="shared" si="3"/>
        <v/>
      </c>
      <c r="J44" s="94">
        <f t="shared" si="0"/>
        <v>5</v>
      </c>
      <c r="K44"/>
      <c r="L44" s="27"/>
      <c r="M44" s="70" t="s">
        <v>424</v>
      </c>
      <c r="N44" s="70" t="s">
        <v>425</v>
      </c>
      <c r="O44" s="70" t="s">
        <v>426</v>
      </c>
      <c r="P44" s="70" t="s">
        <v>427</v>
      </c>
      <c r="Q44" s="70" t="s">
        <v>428</v>
      </c>
      <c r="R44" s="70" t="s">
        <v>429</v>
      </c>
      <c r="S44" s="70" t="s">
        <v>430</v>
      </c>
      <c r="T44" s="70" t="s">
        <v>431</v>
      </c>
      <c r="U44" s="70" t="s">
        <v>432</v>
      </c>
      <c r="V44" s="70" t="s">
        <v>433</v>
      </c>
      <c r="W44" s="70" t="s">
        <v>434</v>
      </c>
      <c r="X44" s="70" t="s">
        <v>435</v>
      </c>
      <c r="Y44" s="70" t="s">
        <v>436</v>
      </c>
      <c r="Z44" s="70" t="s">
        <v>437</v>
      </c>
    </row>
    <row r="45" spans="1:26" ht="34.5" x14ac:dyDescent="0.25">
      <c r="A45" t="str">
        <f t="shared" si="1"/>
        <v>C</v>
      </c>
      <c r="B45" s="202" t="s">
        <v>526</v>
      </c>
      <c r="C45" s="163" t="s">
        <v>527</v>
      </c>
      <c r="D45" s="29" t="s">
        <v>303</v>
      </c>
      <c r="E45" s="63" t="s">
        <v>515</v>
      </c>
      <c r="F45" s="46"/>
      <c r="G45" s="46">
        <v>504.18298326806695</v>
      </c>
      <c r="H45" s="94" t="str">
        <f t="shared" si="2"/>
        <v/>
      </c>
      <c r="I45" s="94">
        <f t="shared" si="3"/>
        <v>1</v>
      </c>
      <c r="J45" s="94">
        <f t="shared" si="0"/>
        <v>1</v>
      </c>
      <c r="K45"/>
      <c r="L45" s="27" t="s">
        <v>438</v>
      </c>
      <c r="M45" s="84">
        <f>AVERAGE(J8:J44)</f>
        <v>5.5675675675675675</v>
      </c>
      <c r="N45" s="84">
        <f>AVERAGE(J45:J54)</f>
        <v>3.2</v>
      </c>
      <c r="O45" s="84">
        <f>AVERAGE(J55:J64)</f>
        <v>4.4000000000000004</v>
      </c>
      <c r="P45" s="84">
        <f>AVERAGE(J65:J72)</f>
        <v>3.75</v>
      </c>
      <c r="Q45" s="84">
        <f>AVERAGE(J73:J104)</f>
        <v>4.5625</v>
      </c>
      <c r="R45" s="84">
        <f>AVERAGE(J105:J106)</f>
        <v>6.5</v>
      </c>
      <c r="S45" s="256">
        <f>AVERAGE(J107:J108)</f>
        <v>5</v>
      </c>
      <c r="T45" s="256">
        <f>AVERAGE(J109:J112)</f>
        <v>4.25</v>
      </c>
      <c r="U45" s="84">
        <f>AVERAGE(J113)</f>
        <v>3</v>
      </c>
      <c r="V45" s="84">
        <f>AVERAGE(J114:J115)</f>
        <v>7.5</v>
      </c>
      <c r="W45" s="84">
        <f>AVERAGE(J116:J119)</f>
        <v>4.75</v>
      </c>
      <c r="X45" s="84">
        <f>AVERAGE(J120:J125)</f>
        <v>4.666666666666667</v>
      </c>
      <c r="Y45" s="84">
        <f>AVERAGE(J126:J139)</f>
        <v>6.6428571428571432</v>
      </c>
      <c r="Z45" s="84">
        <f>AVERAGE(J140:J142)</f>
        <v>8.3333333333333339</v>
      </c>
    </row>
    <row r="46" spans="1:26" ht="23.25" x14ac:dyDescent="0.25">
      <c r="A46" t="str">
        <f t="shared" si="1"/>
        <v>C</v>
      </c>
      <c r="B46" s="202"/>
      <c r="C46" s="163"/>
      <c r="D46" s="29" t="s">
        <v>305</v>
      </c>
      <c r="E46" s="63" t="s">
        <v>143</v>
      </c>
      <c r="F46" s="46"/>
      <c r="G46" s="46">
        <v>188.67924528301887</v>
      </c>
      <c r="H46" s="94" t="str">
        <f t="shared" si="2"/>
        <v/>
      </c>
      <c r="I46" s="94">
        <f t="shared" si="3"/>
        <v>5</v>
      </c>
      <c r="J46" s="94">
        <f t="shared" si="0"/>
        <v>5</v>
      </c>
      <c r="K46"/>
      <c r="L46" s="27" t="s">
        <v>439</v>
      </c>
      <c r="M46" s="72">
        <f t="shared" ref="M46:Z46" si="4">+M37</f>
        <v>0</v>
      </c>
      <c r="N46" s="72">
        <f t="shared" si="4"/>
        <v>0</v>
      </c>
      <c r="O46" s="72">
        <f t="shared" si="4"/>
        <v>0</v>
      </c>
      <c r="P46" s="72">
        <f t="shared" si="4"/>
        <v>0</v>
      </c>
      <c r="Q46" s="72">
        <f t="shared" si="4"/>
        <v>0</v>
      </c>
      <c r="R46" s="72">
        <f t="shared" si="4"/>
        <v>0</v>
      </c>
      <c r="S46" s="72">
        <f t="shared" si="4"/>
        <v>0</v>
      </c>
      <c r="T46" s="72">
        <f t="shared" si="4"/>
        <v>0</v>
      </c>
      <c r="U46" s="72">
        <f t="shared" si="4"/>
        <v>0</v>
      </c>
      <c r="V46" s="72">
        <f t="shared" si="4"/>
        <v>0</v>
      </c>
      <c r="W46" s="72">
        <f t="shared" si="4"/>
        <v>0</v>
      </c>
      <c r="X46" s="72">
        <f t="shared" si="4"/>
        <v>0</v>
      </c>
      <c r="Y46" s="72">
        <f t="shared" si="4"/>
        <v>0</v>
      </c>
      <c r="Z46" s="72">
        <f t="shared" si="4"/>
        <v>0</v>
      </c>
    </row>
    <row r="47" spans="1:26" ht="23.25" x14ac:dyDescent="0.25">
      <c r="A47" t="str">
        <f t="shared" si="1"/>
        <v>C</v>
      </c>
      <c r="B47" s="202"/>
      <c r="C47" s="163"/>
      <c r="D47" s="29" t="s">
        <v>307</v>
      </c>
      <c r="E47" s="63" t="s">
        <v>147</v>
      </c>
      <c r="F47" s="46"/>
      <c r="G47" s="46">
        <v>412.51334994660016</v>
      </c>
      <c r="H47" s="94" t="str">
        <f t="shared" si="2"/>
        <v/>
      </c>
      <c r="I47" s="94">
        <f t="shared" si="3"/>
        <v>3</v>
      </c>
      <c r="J47" s="94">
        <f t="shared" si="0"/>
        <v>3</v>
      </c>
      <c r="K47"/>
      <c r="L47" s="27"/>
    </row>
    <row r="48" spans="1:26" ht="15" customHeight="1" x14ac:dyDescent="0.25">
      <c r="A48" t="str">
        <f t="shared" si="1"/>
        <v>I</v>
      </c>
      <c r="B48" s="202"/>
      <c r="C48" s="163"/>
      <c r="D48" s="29" t="s">
        <v>298</v>
      </c>
      <c r="E48" s="18" t="s">
        <v>306</v>
      </c>
      <c r="F48" s="46"/>
      <c r="G48" s="46">
        <v>370.89533641865432</v>
      </c>
      <c r="H48" s="94" t="str">
        <f t="shared" si="2"/>
        <v/>
      </c>
      <c r="I48" s="94">
        <f t="shared" si="3"/>
        <v>3</v>
      </c>
      <c r="J48" s="94">
        <f t="shared" si="0"/>
        <v>3</v>
      </c>
      <c r="K48"/>
      <c r="L48" s="27"/>
    </row>
    <row r="49" spans="1:12" ht="36" x14ac:dyDescent="0.25">
      <c r="A49" t="str">
        <f t="shared" si="1"/>
        <v>I</v>
      </c>
      <c r="B49" s="164" t="s">
        <v>194</v>
      </c>
      <c r="C49" s="29" t="s">
        <v>42</v>
      </c>
      <c r="D49" s="29" t="s">
        <v>299</v>
      </c>
      <c r="E49" s="62" t="s">
        <v>310</v>
      </c>
      <c r="F49" s="46"/>
      <c r="G49" s="46">
        <v>201.88679245283018</v>
      </c>
      <c r="H49" s="94" t="str">
        <f t="shared" si="2"/>
        <v/>
      </c>
      <c r="I49" s="94">
        <f t="shared" si="3"/>
        <v>5</v>
      </c>
      <c r="J49" s="94">
        <f t="shared" si="0"/>
        <v>5</v>
      </c>
      <c r="K49"/>
      <c r="L49" s="27"/>
    </row>
    <row r="50" spans="1:12" x14ac:dyDescent="0.25">
      <c r="A50" t="str">
        <f t="shared" si="1"/>
        <v>I</v>
      </c>
      <c r="B50" s="201" t="s">
        <v>195</v>
      </c>
      <c r="C50" s="198" t="s">
        <v>43</v>
      </c>
      <c r="D50" s="29" t="s">
        <v>304</v>
      </c>
      <c r="E50" s="62" t="s">
        <v>311</v>
      </c>
      <c r="F50" s="46"/>
      <c r="G50" s="46">
        <v>403.01886792452831</v>
      </c>
      <c r="H50" s="94" t="str">
        <f t="shared" si="2"/>
        <v/>
      </c>
      <c r="I50" s="94">
        <f t="shared" si="3"/>
        <v>3</v>
      </c>
      <c r="J50" s="94">
        <f t="shared" si="0"/>
        <v>3</v>
      </c>
      <c r="K50"/>
      <c r="L50" s="27"/>
    </row>
    <row r="51" spans="1:12" x14ac:dyDescent="0.25">
      <c r="A51" t="str">
        <f t="shared" si="1"/>
        <v>I</v>
      </c>
      <c r="B51" s="202"/>
      <c r="C51" s="199"/>
      <c r="D51" s="29" t="s">
        <v>170</v>
      </c>
      <c r="E51" s="62" t="s">
        <v>312</v>
      </c>
      <c r="F51" s="46"/>
      <c r="G51" s="46">
        <v>453.39622641509436</v>
      </c>
      <c r="H51" s="94" t="str">
        <f t="shared" si="2"/>
        <v/>
      </c>
      <c r="I51" s="94">
        <f t="shared" si="3"/>
        <v>3</v>
      </c>
      <c r="J51" s="94">
        <f t="shared" si="0"/>
        <v>3</v>
      </c>
      <c r="K51"/>
      <c r="L51" s="27"/>
    </row>
    <row r="52" spans="1:12" ht="45.75" customHeight="1" x14ac:dyDescent="0.25">
      <c r="A52" t="str">
        <f t="shared" si="1"/>
        <v>I</v>
      </c>
      <c r="B52" s="202"/>
      <c r="C52" s="199"/>
      <c r="D52" s="29" t="s">
        <v>171</v>
      </c>
      <c r="E52" s="62" t="s">
        <v>313</v>
      </c>
      <c r="F52" s="46"/>
      <c r="G52" s="46">
        <v>403.01886792452831</v>
      </c>
      <c r="H52" s="94" t="str">
        <f t="shared" si="2"/>
        <v/>
      </c>
      <c r="I52" s="94">
        <f t="shared" si="3"/>
        <v>3</v>
      </c>
      <c r="J52" s="94">
        <f t="shared" si="0"/>
        <v>3</v>
      </c>
      <c r="K52"/>
      <c r="L52" s="27"/>
    </row>
    <row r="53" spans="1:12" x14ac:dyDescent="0.25">
      <c r="A53" t="str">
        <f t="shared" si="1"/>
        <v>I</v>
      </c>
      <c r="B53" s="203"/>
      <c r="C53" s="200"/>
      <c r="D53" s="29" t="s">
        <v>158</v>
      </c>
      <c r="E53" s="62" t="s">
        <v>314</v>
      </c>
      <c r="F53" s="46"/>
      <c r="G53" s="46">
        <v>403.01886792452831</v>
      </c>
      <c r="H53" s="94" t="str">
        <f t="shared" si="2"/>
        <v/>
      </c>
      <c r="I53" s="94">
        <f t="shared" si="3"/>
        <v>3</v>
      </c>
      <c r="J53" s="94">
        <f t="shared" si="0"/>
        <v>3</v>
      </c>
      <c r="K53"/>
      <c r="L53" s="27"/>
    </row>
    <row r="54" spans="1:12" ht="48" x14ac:dyDescent="0.25">
      <c r="A54" t="str">
        <f t="shared" si="1"/>
        <v>I</v>
      </c>
      <c r="B54" s="164" t="s">
        <v>196</v>
      </c>
      <c r="C54" s="29" t="s">
        <v>60</v>
      </c>
      <c r="D54" s="29" t="s">
        <v>167</v>
      </c>
      <c r="E54" s="62" t="s">
        <v>60</v>
      </c>
      <c r="F54" s="46"/>
      <c r="G54" s="46">
        <v>428.20754716981128</v>
      </c>
      <c r="H54" s="94" t="str">
        <f t="shared" si="2"/>
        <v/>
      </c>
      <c r="I54" s="94">
        <f t="shared" si="3"/>
        <v>3</v>
      </c>
      <c r="J54" s="94">
        <f t="shared" si="0"/>
        <v>3</v>
      </c>
      <c r="K54"/>
      <c r="L54" s="27"/>
    </row>
    <row r="55" spans="1:12" ht="15" customHeight="1" x14ac:dyDescent="0.25">
      <c r="A55" t="str">
        <f t="shared" si="1"/>
        <v>C</v>
      </c>
      <c r="B55" s="202"/>
      <c r="C55" s="204" t="s">
        <v>61</v>
      </c>
      <c r="D55" s="29" t="s">
        <v>308</v>
      </c>
      <c r="E55" s="64" t="s">
        <v>138</v>
      </c>
      <c r="F55" s="46"/>
      <c r="G55" s="46">
        <v>201.67319330722674</v>
      </c>
      <c r="H55" s="94" t="str">
        <f t="shared" si="2"/>
        <v/>
      </c>
      <c r="I55" s="94">
        <f t="shared" si="3"/>
        <v>5</v>
      </c>
      <c r="J55" s="94">
        <f t="shared" si="0"/>
        <v>5</v>
      </c>
      <c r="K55"/>
      <c r="L55" s="27"/>
    </row>
    <row r="56" spans="1:12" ht="23.25" x14ac:dyDescent="0.25">
      <c r="A56" t="str">
        <f t="shared" si="1"/>
        <v>C</v>
      </c>
      <c r="B56" s="202"/>
      <c r="C56" s="206"/>
      <c r="D56" s="29" t="s">
        <v>309</v>
      </c>
      <c r="E56" s="64" t="s">
        <v>318</v>
      </c>
      <c r="F56" s="46"/>
      <c r="G56" s="46">
        <v>201.67319330722674</v>
      </c>
      <c r="H56" s="94" t="str">
        <f t="shared" si="2"/>
        <v/>
      </c>
      <c r="I56" s="94">
        <f t="shared" si="3"/>
        <v>5</v>
      </c>
      <c r="J56" s="94">
        <f t="shared" si="0"/>
        <v>5</v>
      </c>
      <c r="K56"/>
      <c r="L56" s="27"/>
    </row>
    <row r="57" spans="1:12" ht="23.25" x14ac:dyDescent="0.25">
      <c r="A57" t="str">
        <f t="shared" si="1"/>
        <v>C</v>
      </c>
      <c r="B57" s="202"/>
      <c r="C57" s="206"/>
      <c r="D57" s="29" t="s">
        <v>315</v>
      </c>
      <c r="E57" s="64" t="s">
        <v>146</v>
      </c>
      <c r="F57" s="46"/>
      <c r="G57" s="46">
        <v>201.67319330722674</v>
      </c>
      <c r="H57" s="94" t="str">
        <f t="shared" si="2"/>
        <v/>
      </c>
      <c r="I57" s="94">
        <f t="shared" si="3"/>
        <v>5</v>
      </c>
      <c r="J57" s="94">
        <f t="shared" si="0"/>
        <v>5</v>
      </c>
      <c r="K57"/>
      <c r="L57" s="27"/>
    </row>
    <row r="58" spans="1:12" ht="45.75" x14ac:dyDescent="0.25">
      <c r="A58" t="str">
        <f t="shared" si="1"/>
        <v>C</v>
      </c>
      <c r="B58" s="202"/>
      <c r="C58" s="206"/>
      <c r="D58" s="29" t="s">
        <v>316</v>
      </c>
      <c r="E58" s="64" t="s">
        <v>130</v>
      </c>
      <c r="F58" s="46"/>
      <c r="G58" s="46">
        <v>201.67319330722674</v>
      </c>
      <c r="H58" s="94" t="str">
        <f t="shared" si="2"/>
        <v/>
      </c>
      <c r="I58" s="94">
        <f t="shared" si="3"/>
        <v>5</v>
      </c>
      <c r="J58" s="94">
        <f t="shared" si="0"/>
        <v>5</v>
      </c>
      <c r="K58"/>
    </row>
    <row r="59" spans="1:12" x14ac:dyDescent="0.25">
      <c r="A59" t="str">
        <f t="shared" si="1"/>
        <v>I</v>
      </c>
      <c r="B59" s="202"/>
      <c r="C59" s="206"/>
      <c r="D59" s="29" t="s">
        <v>157</v>
      </c>
      <c r="E59" s="62" t="s">
        <v>321</v>
      </c>
      <c r="F59" s="46"/>
      <c r="G59" s="46">
        <v>186.00925596297614</v>
      </c>
      <c r="H59" s="94" t="str">
        <f t="shared" si="2"/>
        <v/>
      </c>
      <c r="I59" s="94">
        <f t="shared" si="3"/>
        <v>5</v>
      </c>
      <c r="J59" s="94">
        <f t="shared" si="0"/>
        <v>5</v>
      </c>
      <c r="K59"/>
    </row>
    <row r="60" spans="1:12" ht="23.25" customHeight="1" x14ac:dyDescent="0.25">
      <c r="A60" t="str">
        <f t="shared" si="1"/>
        <v>I</v>
      </c>
      <c r="B60" s="202"/>
      <c r="C60" s="205"/>
      <c r="D60" s="29" t="s">
        <v>161</v>
      </c>
      <c r="E60" s="62" t="s">
        <v>322</v>
      </c>
      <c r="F60" s="46"/>
      <c r="G60" s="46">
        <v>210.84015663937342</v>
      </c>
      <c r="H60" s="94" t="str">
        <f t="shared" si="2"/>
        <v/>
      </c>
      <c r="I60" s="94">
        <f t="shared" si="3"/>
        <v>5</v>
      </c>
      <c r="J60" s="94">
        <f t="shared" si="0"/>
        <v>5</v>
      </c>
      <c r="K60"/>
    </row>
    <row r="61" spans="1:12" x14ac:dyDescent="0.25">
      <c r="A61" t="str">
        <f t="shared" si="1"/>
        <v>C</v>
      </c>
      <c r="B61" s="201" t="s">
        <v>197</v>
      </c>
      <c r="C61" s="198" t="s">
        <v>62</v>
      </c>
      <c r="D61" s="29" t="s">
        <v>317</v>
      </c>
      <c r="E61" s="64" t="s">
        <v>324</v>
      </c>
      <c r="F61" s="46"/>
      <c r="G61" s="46">
        <v>152.83018867924528</v>
      </c>
      <c r="H61" s="94" t="str">
        <f t="shared" si="2"/>
        <v/>
      </c>
      <c r="I61" s="94">
        <f t="shared" si="3"/>
        <v>5</v>
      </c>
      <c r="J61" s="94">
        <f t="shared" si="0"/>
        <v>5</v>
      </c>
      <c r="K61"/>
    </row>
    <row r="62" spans="1:12" x14ac:dyDescent="0.25">
      <c r="A62" t="str">
        <f t="shared" si="1"/>
        <v>C</v>
      </c>
      <c r="B62" s="202"/>
      <c r="C62" s="199"/>
      <c r="D62" s="29" t="s">
        <v>319</v>
      </c>
      <c r="E62" s="64" t="s">
        <v>132</v>
      </c>
      <c r="F62" s="46"/>
      <c r="G62" s="46">
        <v>60.377358490566031</v>
      </c>
      <c r="H62" s="94" t="str">
        <f t="shared" si="2"/>
        <v/>
      </c>
      <c r="I62" s="94">
        <f t="shared" si="3"/>
        <v>5</v>
      </c>
      <c r="J62" s="94">
        <f t="shared" si="0"/>
        <v>5</v>
      </c>
      <c r="K62"/>
    </row>
    <row r="63" spans="1:12" ht="23.25" x14ac:dyDescent="0.25">
      <c r="A63" t="str">
        <f t="shared" si="1"/>
        <v>C</v>
      </c>
      <c r="B63" s="202"/>
      <c r="C63" s="199"/>
      <c r="D63" s="29" t="s">
        <v>320</v>
      </c>
      <c r="E63" s="64" t="s">
        <v>327</v>
      </c>
      <c r="F63" s="46"/>
      <c r="G63" s="46">
        <v>623.60203389375113</v>
      </c>
      <c r="H63" s="94" t="str">
        <f t="shared" si="2"/>
        <v/>
      </c>
      <c r="I63" s="94">
        <f t="shared" si="3"/>
        <v>1</v>
      </c>
      <c r="J63" s="94">
        <f t="shared" si="0"/>
        <v>1</v>
      </c>
      <c r="K63"/>
    </row>
    <row r="64" spans="1:12" ht="45.75" x14ac:dyDescent="0.25">
      <c r="A64" t="str">
        <f t="shared" si="1"/>
        <v>C</v>
      </c>
      <c r="B64" s="202"/>
      <c r="C64" s="199"/>
      <c r="D64" s="29" t="s">
        <v>323</v>
      </c>
      <c r="E64" s="64" t="s">
        <v>131</v>
      </c>
      <c r="F64" s="46"/>
      <c r="G64" s="46">
        <v>314.47100626691832</v>
      </c>
      <c r="H64" s="94" t="str">
        <f t="shared" si="2"/>
        <v/>
      </c>
      <c r="I64" s="94">
        <f t="shared" si="3"/>
        <v>3</v>
      </c>
      <c r="J64" s="94">
        <f t="shared" si="0"/>
        <v>3</v>
      </c>
      <c r="K64"/>
    </row>
    <row r="65" spans="1:11" x14ac:dyDescent="0.25">
      <c r="A65" t="str">
        <f t="shared" si="1"/>
        <v>C</v>
      </c>
      <c r="B65" s="207" t="s">
        <v>198</v>
      </c>
      <c r="C65" s="209" t="s">
        <v>528</v>
      </c>
      <c r="D65" s="149" t="s">
        <v>325</v>
      </c>
      <c r="E65" s="154" t="s">
        <v>63</v>
      </c>
      <c r="F65" s="255">
        <v>0.06</v>
      </c>
      <c r="G65" s="46"/>
      <c r="H65" s="94">
        <f t="shared" si="2"/>
        <v>5</v>
      </c>
      <c r="I65" s="94" t="str">
        <f t="shared" si="3"/>
        <v/>
      </c>
      <c r="J65" s="94">
        <f t="shared" si="0"/>
        <v>5</v>
      </c>
      <c r="K65"/>
    </row>
    <row r="66" spans="1:11" ht="24" x14ac:dyDescent="0.25">
      <c r="A66" t="str">
        <f t="shared" si="1"/>
        <v>I</v>
      </c>
      <c r="B66" s="208"/>
      <c r="C66" s="210"/>
      <c r="D66" s="149" t="s">
        <v>172</v>
      </c>
      <c r="E66" s="156" t="s">
        <v>516</v>
      </c>
      <c r="F66" s="46"/>
      <c r="G66" s="46">
        <v>201.50943396226415</v>
      </c>
      <c r="H66" s="94" t="str">
        <f t="shared" si="2"/>
        <v/>
      </c>
      <c r="I66" s="94">
        <f t="shared" si="3"/>
        <v>5</v>
      </c>
      <c r="J66" s="94">
        <f t="shared" si="0"/>
        <v>5</v>
      </c>
      <c r="K66"/>
    </row>
    <row r="67" spans="1:11" ht="24.75" customHeight="1" x14ac:dyDescent="0.25">
      <c r="A67" t="str">
        <f t="shared" si="1"/>
        <v>I</v>
      </c>
      <c r="B67" s="165" t="s">
        <v>199</v>
      </c>
      <c r="C67" s="149" t="s">
        <v>64</v>
      </c>
      <c r="D67" s="149" t="s">
        <v>164</v>
      </c>
      <c r="E67" s="156" t="s">
        <v>64</v>
      </c>
      <c r="F67" s="46"/>
      <c r="G67" s="46">
        <v>229.6324314702741</v>
      </c>
      <c r="H67" s="94" t="str">
        <f t="shared" si="2"/>
        <v/>
      </c>
      <c r="I67" s="94">
        <f t="shared" si="3"/>
        <v>5</v>
      </c>
      <c r="J67" s="94">
        <f t="shared" si="0"/>
        <v>5</v>
      </c>
      <c r="K67"/>
    </row>
    <row r="68" spans="1:11" ht="36" x14ac:dyDescent="0.25">
      <c r="A68" t="str">
        <f t="shared" si="1"/>
        <v>I</v>
      </c>
      <c r="B68" s="207" t="s">
        <v>200</v>
      </c>
      <c r="C68" s="209" t="s">
        <v>529</v>
      </c>
      <c r="D68" s="149" t="s">
        <v>165</v>
      </c>
      <c r="E68" s="156" t="s">
        <v>517</v>
      </c>
      <c r="F68" s="46"/>
      <c r="G68" s="46">
        <v>1861.26023495906</v>
      </c>
      <c r="H68" s="94" t="str">
        <f t="shared" si="2"/>
        <v/>
      </c>
      <c r="I68" s="94">
        <f t="shared" si="3"/>
        <v>1</v>
      </c>
      <c r="J68" s="94">
        <f t="shared" si="0"/>
        <v>1</v>
      </c>
      <c r="K68"/>
    </row>
    <row r="69" spans="1:11" ht="24" x14ac:dyDescent="0.25">
      <c r="A69" t="str">
        <f t="shared" si="1"/>
        <v>I</v>
      </c>
      <c r="B69" s="208"/>
      <c r="C69" s="210"/>
      <c r="D69" s="149" t="s">
        <v>166</v>
      </c>
      <c r="E69" s="156" t="s">
        <v>65</v>
      </c>
      <c r="F69" s="46"/>
      <c r="G69" s="46">
        <v>251.88679245283018</v>
      </c>
      <c r="H69" s="94" t="str">
        <f t="shared" si="2"/>
        <v/>
      </c>
      <c r="I69" s="94">
        <f t="shared" si="3"/>
        <v>3</v>
      </c>
      <c r="J69" s="94">
        <f t="shared" si="0"/>
        <v>3</v>
      </c>
      <c r="K69"/>
    </row>
    <row r="70" spans="1:11" ht="24" x14ac:dyDescent="0.25">
      <c r="A70" t="str">
        <f t="shared" si="1"/>
        <v>C</v>
      </c>
      <c r="B70" s="165" t="s">
        <v>201</v>
      </c>
      <c r="C70" s="149" t="s">
        <v>44</v>
      </c>
      <c r="D70" s="149" t="s">
        <v>326</v>
      </c>
      <c r="E70" s="154" t="s">
        <v>44</v>
      </c>
      <c r="F70" s="255">
        <v>0.06</v>
      </c>
      <c r="G70" s="46"/>
      <c r="H70" s="94">
        <f t="shared" si="2"/>
        <v>5</v>
      </c>
      <c r="I70" s="94" t="str">
        <f t="shared" si="3"/>
        <v/>
      </c>
      <c r="J70" s="94">
        <f t="shared" si="0"/>
        <v>5</v>
      </c>
      <c r="K70"/>
    </row>
    <row r="71" spans="1:11" ht="23.25" x14ac:dyDescent="0.25">
      <c r="A71" t="str">
        <f t="shared" si="1"/>
        <v>C</v>
      </c>
      <c r="B71" s="192" t="s">
        <v>202</v>
      </c>
      <c r="C71" s="194" t="s">
        <v>66</v>
      </c>
      <c r="D71" s="149" t="s">
        <v>328</v>
      </c>
      <c r="E71" s="64" t="s">
        <v>150</v>
      </c>
      <c r="F71" s="46"/>
      <c r="G71" s="46">
        <v>262.17515129939477</v>
      </c>
      <c r="H71" s="94" t="str">
        <f t="shared" si="2"/>
        <v/>
      </c>
      <c r="I71" s="94">
        <f t="shared" si="3"/>
        <v>3</v>
      </c>
      <c r="J71" s="94">
        <f t="shared" si="0"/>
        <v>3</v>
      </c>
      <c r="K71"/>
    </row>
    <row r="72" spans="1:11" ht="36" x14ac:dyDescent="0.25">
      <c r="A72" t="str">
        <f t="shared" ref="A72:A133" si="5">MID(D72,1,1)</f>
        <v>I</v>
      </c>
      <c r="B72" s="193"/>
      <c r="C72" s="195"/>
      <c r="D72" s="149" t="s">
        <v>329</v>
      </c>
      <c r="E72" s="156" t="s">
        <v>339</v>
      </c>
      <c r="F72" s="46"/>
      <c r="G72" s="46">
        <v>244.75792096831609</v>
      </c>
      <c r="H72" s="94" t="str">
        <f t="shared" ref="H72:H133" si="6">IF(F72&gt;0,IF(F72&gt;0.1,10,(IF(F72&gt;0.08,7,(IF(F72&gt;0.059,5,(IF(F72&gt;0.039,3,1))))))),"")</f>
        <v/>
      </c>
      <c r="I72" s="94">
        <f t="shared" ref="I72:I133" si="7">IF(F72=0,IF(G72&gt;10000*$H$6,1,(IF(G72&gt;5000*$H$6,3,(IF(G72&gt;1000*$H$6,5,(IF(G72&gt;0,7,10))))))),"")</f>
        <v>3</v>
      </c>
      <c r="J72" s="94">
        <f t="shared" ref="J72:J133" si="8">MAX(H72:I72)</f>
        <v>3</v>
      </c>
      <c r="K72"/>
    </row>
    <row r="73" spans="1:11" ht="23.25" x14ac:dyDescent="0.25">
      <c r="A73" t="str">
        <f t="shared" si="5"/>
        <v>C</v>
      </c>
      <c r="B73" s="196" t="s">
        <v>203</v>
      </c>
      <c r="C73" s="197" t="s">
        <v>126</v>
      </c>
      <c r="D73" s="149" t="s">
        <v>331</v>
      </c>
      <c r="E73" s="64" t="s">
        <v>154</v>
      </c>
      <c r="F73" s="46"/>
      <c r="G73" s="46">
        <v>23.584905660377359</v>
      </c>
      <c r="H73" s="94" t="str">
        <f t="shared" si="6"/>
        <v/>
      </c>
      <c r="I73" s="94">
        <f t="shared" si="7"/>
        <v>7</v>
      </c>
      <c r="J73" s="94">
        <f t="shared" si="8"/>
        <v>7</v>
      </c>
      <c r="K73"/>
    </row>
    <row r="74" spans="1:11" ht="23.25" x14ac:dyDescent="0.25">
      <c r="A74" t="str">
        <f t="shared" si="5"/>
        <v>C</v>
      </c>
      <c r="B74" s="196"/>
      <c r="C74" s="197"/>
      <c r="D74" s="149" t="s">
        <v>337</v>
      </c>
      <c r="E74" s="64" t="s">
        <v>343</v>
      </c>
      <c r="F74" s="46"/>
      <c r="G74" s="46">
        <v>440.01423994304025</v>
      </c>
      <c r="H74" s="94" t="str">
        <f t="shared" si="6"/>
        <v/>
      </c>
      <c r="I74" s="94">
        <f t="shared" si="7"/>
        <v>3</v>
      </c>
      <c r="J74" s="94">
        <f t="shared" si="8"/>
        <v>3</v>
      </c>
      <c r="K74"/>
    </row>
    <row r="75" spans="1:11" ht="23.25" x14ac:dyDescent="0.25">
      <c r="A75" t="str">
        <f t="shared" si="5"/>
        <v>C</v>
      </c>
      <c r="B75" s="196"/>
      <c r="C75" s="197"/>
      <c r="D75" s="177" t="s">
        <v>518</v>
      </c>
      <c r="E75" s="64" t="s">
        <v>151</v>
      </c>
      <c r="F75" s="46"/>
      <c r="G75" s="46">
        <v>550.01779992880029</v>
      </c>
      <c r="H75" s="94" t="str">
        <f t="shared" si="6"/>
        <v/>
      </c>
      <c r="I75" s="94">
        <f t="shared" si="7"/>
        <v>1</v>
      </c>
      <c r="J75" s="94">
        <f t="shared" si="8"/>
        <v>1</v>
      </c>
      <c r="K75"/>
    </row>
    <row r="76" spans="1:11" ht="34.5" x14ac:dyDescent="0.25">
      <c r="A76" t="str">
        <f t="shared" si="5"/>
        <v>C</v>
      </c>
      <c r="B76" s="196"/>
      <c r="C76" s="197"/>
      <c r="D76" s="177" t="s">
        <v>340</v>
      </c>
      <c r="E76" s="64" t="s">
        <v>139</v>
      </c>
      <c r="F76" s="46"/>
      <c r="G76" s="46">
        <v>207.54716981132074</v>
      </c>
      <c r="H76" s="94" t="str">
        <f t="shared" si="6"/>
        <v/>
      </c>
      <c r="I76" s="94">
        <f t="shared" si="7"/>
        <v>5</v>
      </c>
      <c r="J76" s="94">
        <f t="shared" si="8"/>
        <v>5</v>
      </c>
      <c r="K76"/>
    </row>
    <row r="77" spans="1:11" ht="23.25" x14ac:dyDescent="0.25">
      <c r="A77" t="str">
        <f t="shared" si="5"/>
        <v>C</v>
      </c>
      <c r="B77" s="196"/>
      <c r="C77" s="197"/>
      <c r="D77" s="177" t="s">
        <v>341</v>
      </c>
      <c r="E77" s="64" t="s">
        <v>142</v>
      </c>
      <c r="F77" s="46"/>
      <c r="G77" s="46">
        <v>188.67924528301887</v>
      </c>
      <c r="H77" s="94" t="str">
        <f t="shared" si="6"/>
        <v/>
      </c>
      <c r="I77" s="94">
        <f t="shared" si="7"/>
        <v>5</v>
      </c>
      <c r="J77" s="94">
        <f t="shared" si="8"/>
        <v>5</v>
      </c>
      <c r="K77"/>
    </row>
    <row r="78" spans="1:11" ht="23.25" x14ac:dyDescent="0.25">
      <c r="A78" t="str">
        <f t="shared" si="5"/>
        <v>C</v>
      </c>
      <c r="B78" s="196"/>
      <c r="C78" s="197"/>
      <c r="D78" s="177" t="s">
        <v>342</v>
      </c>
      <c r="E78" s="64" t="s">
        <v>144</v>
      </c>
      <c r="F78" s="46"/>
      <c r="G78" s="46">
        <v>366.67853328586682</v>
      </c>
      <c r="H78" s="94" t="str">
        <f t="shared" si="6"/>
        <v/>
      </c>
      <c r="I78" s="94">
        <f t="shared" si="7"/>
        <v>3</v>
      </c>
      <c r="J78" s="94">
        <f t="shared" si="8"/>
        <v>3</v>
      </c>
      <c r="K78"/>
    </row>
    <row r="79" spans="1:11" ht="23.25" customHeight="1" x14ac:dyDescent="0.25">
      <c r="A79" t="str">
        <f t="shared" si="5"/>
        <v>C</v>
      </c>
      <c r="B79" s="196"/>
      <c r="C79" s="197"/>
      <c r="D79" s="177" t="s">
        <v>344</v>
      </c>
      <c r="E79" s="64" t="s">
        <v>137</v>
      </c>
      <c r="F79" s="46"/>
      <c r="G79" s="46">
        <v>428.09718761124952</v>
      </c>
      <c r="H79" s="94" t="str">
        <f t="shared" si="6"/>
        <v/>
      </c>
      <c r="I79" s="94">
        <f t="shared" si="7"/>
        <v>3</v>
      </c>
      <c r="J79" s="94">
        <f t="shared" si="8"/>
        <v>3</v>
      </c>
      <c r="K79"/>
    </row>
    <row r="80" spans="1:11" x14ac:dyDescent="0.25">
      <c r="A80" t="str">
        <f t="shared" si="5"/>
        <v>C</v>
      </c>
      <c r="B80" s="196"/>
      <c r="C80" s="197"/>
      <c r="D80" s="177" t="s">
        <v>345</v>
      </c>
      <c r="E80" s="63" t="s">
        <v>129</v>
      </c>
      <c r="F80" s="46"/>
      <c r="G80" s="46">
        <v>212.0754716981132</v>
      </c>
      <c r="H80" s="94" t="str">
        <f t="shared" si="6"/>
        <v/>
      </c>
      <c r="I80" s="94">
        <f t="shared" si="7"/>
        <v>5</v>
      </c>
      <c r="J80" s="94">
        <f t="shared" si="8"/>
        <v>5</v>
      </c>
      <c r="K80"/>
    </row>
    <row r="81" spans="1:11" ht="15" customHeight="1" x14ac:dyDescent="0.25">
      <c r="A81" t="str">
        <f t="shared" si="5"/>
        <v>I</v>
      </c>
      <c r="B81" s="165" t="s">
        <v>204</v>
      </c>
      <c r="C81" s="149" t="s">
        <v>67</v>
      </c>
      <c r="D81" s="149" t="s">
        <v>330</v>
      </c>
      <c r="E81" s="62" t="s">
        <v>349</v>
      </c>
      <c r="F81" s="255">
        <v>0.06</v>
      </c>
      <c r="G81" s="46"/>
      <c r="H81" s="94">
        <f t="shared" si="6"/>
        <v>5</v>
      </c>
      <c r="I81" s="94" t="str">
        <f t="shared" si="7"/>
        <v/>
      </c>
      <c r="J81" s="94">
        <f t="shared" si="8"/>
        <v>5</v>
      </c>
      <c r="K81"/>
    </row>
    <row r="82" spans="1:11" ht="36" x14ac:dyDescent="0.25">
      <c r="A82" t="str">
        <f t="shared" si="5"/>
        <v>C</v>
      </c>
      <c r="B82" s="162" t="s">
        <v>205</v>
      </c>
      <c r="C82" s="166" t="s">
        <v>530</v>
      </c>
      <c r="D82" s="149" t="s">
        <v>346</v>
      </c>
      <c r="E82" s="64" t="s">
        <v>519</v>
      </c>
      <c r="F82" s="255">
        <v>0.06</v>
      </c>
      <c r="G82" s="46"/>
      <c r="H82" s="94">
        <f t="shared" si="6"/>
        <v>5</v>
      </c>
      <c r="I82" s="94" t="str">
        <f t="shared" si="7"/>
        <v/>
      </c>
      <c r="J82" s="94">
        <f t="shared" si="8"/>
        <v>5</v>
      </c>
      <c r="K82"/>
    </row>
    <row r="83" spans="1:11" ht="23.25" x14ac:dyDescent="0.25">
      <c r="A83" t="str">
        <f t="shared" si="5"/>
        <v>I</v>
      </c>
      <c r="B83" s="192" t="s">
        <v>206</v>
      </c>
      <c r="C83" s="211" t="s">
        <v>68</v>
      </c>
      <c r="D83" s="65" t="s">
        <v>332</v>
      </c>
      <c r="E83" s="62" t="s">
        <v>520</v>
      </c>
      <c r="F83" s="46"/>
      <c r="G83" s="46">
        <v>210.84015663937342</v>
      </c>
      <c r="H83" s="94" t="str">
        <f t="shared" si="6"/>
        <v/>
      </c>
      <c r="I83" s="94">
        <f t="shared" si="7"/>
        <v>5</v>
      </c>
      <c r="J83" s="94">
        <f t="shared" si="8"/>
        <v>5</v>
      </c>
      <c r="K83"/>
    </row>
    <row r="84" spans="1:11" ht="23.25" x14ac:dyDescent="0.25">
      <c r="A84" t="str">
        <f t="shared" si="5"/>
        <v>I</v>
      </c>
      <c r="B84" s="196"/>
      <c r="C84" s="212"/>
      <c r="D84" s="65" t="s">
        <v>333</v>
      </c>
      <c r="E84" s="62" t="s">
        <v>521</v>
      </c>
      <c r="F84" s="46"/>
      <c r="G84" s="46">
        <v>210.84015663937342</v>
      </c>
      <c r="H84" s="94" t="str">
        <f t="shared" si="6"/>
        <v/>
      </c>
      <c r="I84" s="94">
        <f t="shared" si="7"/>
        <v>5</v>
      </c>
      <c r="J84" s="94">
        <f t="shared" si="8"/>
        <v>5</v>
      </c>
      <c r="K84"/>
    </row>
    <row r="85" spans="1:11" ht="23.25" x14ac:dyDescent="0.25">
      <c r="A85" t="str">
        <f t="shared" si="5"/>
        <v>I</v>
      </c>
      <c r="B85" s="196"/>
      <c r="C85" s="212"/>
      <c r="D85" s="65" t="s">
        <v>334</v>
      </c>
      <c r="E85" s="62" t="s">
        <v>522</v>
      </c>
      <c r="F85" s="46"/>
      <c r="G85" s="46">
        <v>210.84015663937342</v>
      </c>
      <c r="H85" s="94" t="str">
        <f t="shared" si="6"/>
        <v/>
      </c>
      <c r="I85" s="94">
        <f t="shared" si="7"/>
        <v>5</v>
      </c>
      <c r="J85" s="94">
        <f t="shared" si="8"/>
        <v>5</v>
      </c>
      <c r="K85"/>
    </row>
    <row r="86" spans="1:11" ht="23.25" x14ac:dyDescent="0.25">
      <c r="A86" t="str">
        <f t="shared" si="5"/>
        <v>I</v>
      </c>
      <c r="B86" s="193"/>
      <c r="C86" s="213"/>
      <c r="D86" s="65" t="s">
        <v>335</v>
      </c>
      <c r="E86" s="62" t="s">
        <v>523</v>
      </c>
      <c r="F86" s="46"/>
      <c r="G86" s="46">
        <v>210.84015663937342</v>
      </c>
      <c r="H86" s="94" t="str">
        <f t="shared" si="6"/>
        <v/>
      </c>
      <c r="I86" s="94">
        <f t="shared" si="7"/>
        <v>5</v>
      </c>
      <c r="J86" s="94">
        <f t="shared" si="8"/>
        <v>5</v>
      </c>
      <c r="K86"/>
    </row>
    <row r="87" spans="1:11" ht="57" x14ac:dyDescent="0.25">
      <c r="A87" t="str">
        <f t="shared" si="5"/>
        <v>C</v>
      </c>
      <c r="B87" s="192" t="s">
        <v>207</v>
      </c>
      <c r="C87" s="194" t="s">
        <v>69</v>
      </c>
      <c r="D87" s="149" t="s">
        <v>347</v>
      </c>
      <c r="E87" s="64" t="s">
        <v>133</v>
      </c>
      <c r="F87" s="46"/>
      <c r="G87" s="46">
        <v>135.84905660377359</v>
      </c>
      <c r="H87" s="94" t="str">
        <f t="shared" si="6"/>
        <v/>
      </c>
      <c r="I87" s="94">
        <f t="shared" si="7"/>
        <v>5</v>
      </c>
      <c r="J87" s="94">
        <f t="shared" si="8"/>
        <v>5</v>
      </c>
      <c r="K87"/>
    </row>
    <row r="88" spans="1:11" ht="45.75" x14ac:dyDescent="0.25">
      <c r="A88" t="str">
        <f t="shared" si="5"/>
        <v>C</v>
      </c>
      <c r="B88" s="196"/>
      <c r="C88" s="197"/>
      <c r="D88" s="149" t="s">
        <v>350</v>
      </c>
      <c r="E88" s="64" t="s">
        <v>135</v>
      </c>
      <c r="F88" s="46"/>
      <c r="G88" s="46">
        <v>81.132075471698116</v>
      </c>
      <c r="H88" s="94" t="str">
        <f t="shared" si="6"/>
        <v/>
      </c>
      <c r="I88" s="94">
        <f t="shared" si="7"/>
        <v>5</v>
      </c>
      <c r="J88" s="94">
        <f t="shared" si="8"/>
        <v>5</v>
      </c>
      <c r="K88"/>
    </row>
    <row r="89" spans="1:11" ht="23.25" customHeight="1" x14ac:dyDescent="0.25">
      <c r="A89" t="str">
        <f t="shared" si="5"/>
        <v>C</v>
      </c>
      <c r="B89" s="196"/>
      <c r="C89" s="197"/>
      <c r="D89" s="177" t="s">
        <v>351</v>
      </c>
      <c r="E89" s="64" t="s">
        <v>136</v>
      </c>
      <c r="F89" s="46"/>
      <c r="G89" s="46">
        <v>81.132075471698116</v>
      </c>
      <c r="H89" s="94" t="str">
        <f t="shared" si="6"/>
        <v/>
      </c>
      <c r="I89" s="94">
        <f t="shared" si="7"/>
        <v>5</v>
      </c>
      <c r="J89" s="94">
        <f t="shared" si="8"/>
        <v>5</v>
      </c>
      <c r="K89"/>
    </row>
    <row r="90" spans="1:11" ht="23.25" x14ac:dyDescent="0.25">
      <c r="A90" t="str">
        <f t="shared" si="5"/>
        <v>C</v>
      </c>
      <c r="B90" s="196"/>
      <c r="C90" s="197"/>
      <c r="D90" s="177" t="s">
        <v>352</v>
      </c>
      <c r="E90" s="64" t="s">
        <v>153</v>
      </c>
      <c r="F90" s="46"/>
      <c r="G90" s="46">
        <v>113.20754716981132</v>
      </c>
      <c r="H90" s="94" t="str">
        <f t="shared" si="6"/>
        <v/>
      </c>
      <c r="I90" s="94">
        <f t="shared" si="7"/>
        <v>5</v>
      </c>
      <c r="J90" s="94">
        <f t="shared" si="8"/>
        <v>5</v>
      </c>
      <c r="K90"/>
    </row>
    <row r="91" spans="1:11" ht="23.25" x14ac:dyDescent="0.25">
      <c r="A91" t="str">
        <f t="shared" si="5"/>
        <v>C</v>
      </c>
      <c r="B91" s="196"/>
      <c r="C91" s="197"/>
      <c r="D91" s="177" t="s">
        <v>357</v>
      </c>
      <c r="E91" s="64" t="s">
        <v>155</v>
      </c>
      <c r="F91" s="46"/>
      <c r="G91" s="46">
        <v>84.905660377358487</v>
      </c>
      <c r="H91" s="94" t="str">
        <f t="shared" si="6"/>
        <v/>
      </c>
      <c r="I91" s="94">
        <f t="shared" si="7"/>
        <v>5</v>
      </c>
      <c r="J91" s="94">
        <f t="shared" si="8"/>
        <v>5</v>
      </c>
      <c r="K91"/>
    </row>
    <row r="92" spans="1:11" ht="25.5" customHeight="1" x14ac:dyDescent="0.25">
      <c r="A92" t="str">
        <f t="shared" si="5"/>
        <v>C</v>
      </c>
      <c r="B92" s="192" t="s">
        <v>208</v>
      </c>
      <c r="C92" s="194" t="s">
        <v>70</v>
      </c>
      <c r="D92" s="177" t="s">
        <v>358</v>
      </c>
      <c r="E92" s="157" t="s">
        <v>70</v>
      </c>
      <c r="F92" s="255">
        <v>0.06</v>
      </c>
      <c r="G92" s="46"/>
      <c r="H92" s="94">
        <f t="shared" si="6"/>
        <v>5</v>
      </c>
      <c r="I92" s="94" t="str">
        <f t="shared" si="7"/>
        <v/>
      </c>
      <c r="J92" s="94">
        <f t="shared" si="8"/>
        <v>5</v>
      </c>
      <c r="K92"/>
    </row>
    <row r="93" spans="1:11" ht="36" x14ac:dyDescent="0.25">
      <c r="A93" t="str">
        <f t="shared" si="5"/>
        <v>I</v>
      </c>
      <c r="B93" s="193"/>
      <c r="C93" s="195"/>
      <c r="D93" s="149" t="s">
        <v>336</v>
      </c>
      <c r="E93" s="156" t="s">
        <v>367</v>
      </c>
      <c r="F93" s="255">
        <v>0.06</v>
      </c>
      <c r="G93" s="46"/>
      <c r="H93" s="94">
        <f t="shared" si="6"/>
        <v>5</v>
      </c>
      <c r="I93" s="94" t="str">
        <f t="shared" si="7"/>
        <v/>
      </c>
      <c r="J93" s="94">
        <f t="shared" si="8"/>
        <v>5</v>
      </c>
      <c r="K93"/>
    </row>
    <row r="94" spans="1:11" ht="24" x14ac:dyDescent="0.25">
      <c r="A94" t="str">
        <f t="shared" si="5"/>
        <v>C</v>
      </c>
      <c r="B94" s="192" t="s">
        <v>209</v>
      </c>
      <c r="C94" s="194" t="s">
        <v>71</v>
      </c>
      <c r="D94" s="149" t="s">
        <v>359</v>
      </c>
      <c r="E94" s="157" t="s">
        <v>369</v>
      </c>
      <c r="F94" s="255">
        <v>0.06</v>
      </c>
      <c r="G94" s="46"/>
      <c r="H94" s="94">
        <f t="shared" si="6"/>
        <v>5</v>
      </c>
      <c r="I94" s="94" t="str">
        <f t="shared" si="7"/>
        <v/>
      </c>
      <c r="J94" s="94">
        <f t="shared" si="8"/>
        <v>5</v>
      </c>
      <c r="K94"/>
    </row>
    <row r="95" spans="1:11" ht="23.25" x14ac:dyDescent="0.25">
      <c r="A95" t="str">
        <f t="shared" si="5"/>
        <v>I</v>
      </c>
      <c r="B95" s="193"/>
      <c r="C95" s="195"/>
      <c r="D95" s="149" t="s">
        <v>338</v>
      </c>
      <c r="E95" s="62" t="s">
        <v>371</v>
      </c>
      <c r="F95" s="255">
        <v>0.06</v>
      </c>
      <c r="G95" s="46"/>
      <c r="H95" s="94">
        <f t="shared" si="6"/>
        <v>5</v>
      </c>
      <c r="I95" s="94" t="str">
        <f t="shared" si="7"/>
        <v/>
      </c>
      <c r="J95" s="94">
        <f t="shared" si="8"/>
        <v>5</v>
      </c>
      <c r="K95"/>
    </row>
    <row r="96" spans="1:11" ht="45.75" x14ac:dyDescent="0.25">
      <c r="A96" t="str">
        <f t="shared" si="5"/>
        <v>C</v>
      </c>
      <c r="B96" s="192" t="s">
        <v>210</v>
      </c>
      <c r="C96" s="194" t="s">
        <v>72</v>
      </c>
      <c r="D96" s="149" t="s">
        <v>360</v>
      </c>
      <c r="E96" s="64" t="s">
        <v>134</v>
      </c>
      <c r="F96" s="46"/>
      <c r="G96" s="46">
        <v>330.01067995728016</v>
      </c>
      <c r="H96" s="94" t="str">
        <f t="shared" si="6"/>
        <v/>
      </c>
      <c r="I96" s="94">
        <f t="shared" si="7"/>
        <v>3</v>
      </c>
      <c r="J96" s="94">
        <f t="shared" si="8"/>
        <v>3</v>
      </c>
      <c r="K96"/>
    </row>
    <row r="97" spans="1:11" ht="34.5" x14ac:dyDescent="0.25">
      <c r="A97" t="str">
        <f t="shared" si="5"/>
        <v>C</v>
      </c>
      <c r="B97" s="196"/>
      <c r="C97" s="197"/>
      <c r="D97" s="149" t="s">
        <v>361</v>
      </c>
      <c r="E97" s="64" t="s">
        <v>152</v>
      </c>
      <c r="F97" s="46"/>
      <c r="G97" s="46">
        <v>550.01779992880029</v>
      </c>
      <c r="H97" s="94" t="str">
        <f t="shared" si="6"/>
        <v/>
      </c>
      <c r="I97" s="94">
        <f t="shared" si="7"/>
        <v>1</v>
      </c>
      <c r="J97" s="94">
        <f t="shared" si="8"/>
        <v>1</v>
      </c>
      <c r="K97"/>
    </row>
    <row r="98" spans="1:11" ht="34.5" x14ac:dyDescent="0.25">
      <c r="A98" t="str">
        <f t="shared" si="5"/>
        <v>C</v>
      </c>
      <c r="B98" s="196"/>
      <c r="C98" s="197"/>
      <c r="D98" s="149" t="s">
        <v>364</v>
      </c>
      <c r="E98" s="64" t="s">
        <v>140</v>
      </c>
      <c r="F98" s="46"/>
      <c r="G98" s="46">
        <v>201.67319330722674</v>
      </c>
      <c r="H98" s="94" t="str">
        <f t="shared" si="6"/>
        <v/>
      </c>
      <c r="I98" s="94">
        <f t="shared" si="7"/>
        <v>5</v>
      </c>
      <c r="J98" s="94">
        <f t="shared" si="8"/>
        <v>5</v>
      </c>
      <c r="K98"/>
    </row>
    <row r="99" spans="1:11" ht="23.25" x14ac:dyDescent="0.25">
      <c r="A99" t="str">
        <f t="shared" si="5"/>
        <v>C</v>
      </c>
      <c r="B99" s="196"/>
      <c r="C99" s="197"/>
      <c r="D99" s="149" t="s">
        <v>365</v>
      </c>
      <c r="E99" s="64" t="s">
        <v>141</v>
      </c>
      <c r="F99" s="46"/>
      <c r="G99" s="46">
        <v>201.67319330722674</v>
      </c>
      <c r="H99" s="94" t="str">
        <f t="shared" si="6"/>
        <v/>
      </c>
      <c r="I99" s="94">
        <f t="shared" si="7"/>
        <v>5</v>
      </c>
      <c r="J99" s="94">
        <f t="shared" si="8"/>
        <v>5</v>
      </c>
      <c r="K99"/>
    </row>
    <row r="100" spans="1:11" ht="23.25" x14ac:dyDescent="0.25">
      <c r="A100" t="str">
        <f t="shared" si="5"/>
        <v>C</v>
      </c>
      <c r="B100" s="196"/>
      <c r="C100" s="197"/>
      <c r="D100" s="149" t="s">
        <v>368</v>
      </c>
      <c r="E100" s="64" t="s">
        <v>145</v>
      </c>
      <c r="F100" s="46"/>
      <c r="G100" s="46">
        <v>201.67319330722674</v>
      </c>
      <c r="H100" s="94" t="str">
        <f t="shared" si="6"/>
        <v/>
      </c>
      <c r="I100" s="94">
        <f t="shared" si="7"/>
        <v>5</v>
      </c>
      <c r="J100" s="94">
        <f t="shared" si="8"/>
        <v>5</v>
      </c>
      <c r="K100"/>
    </row>
    <row r="101" spans="1:11" ht="23.25" x14ac:dyDescent="0.25">
      <c r="A101" t="str">
        <f t="shared" si="5"/>
        <v>I</v>
      </c>
      <c r="B101" s="192" t="s">
        <v>211</v>
      </c>
      <c r="C101" s="194" t="s">
        <v>73</v>
      </c>
      <c r="D101" s="149" t="s">
        <v>348</v>
      </c>
      <c r="E101" s="62" t="s">
        <v>376</v>
      </c>
      <c r="F101" s="46"/>
      <c r="G101" s="46">
        <v>210.84015663937342</v>
      </c>
      <c r="H101" s="94" t="str">
        <f t="shared" si="6"/>
        <v/>
      </c>
      <c r="I101" s="94">
        <f t="shared" si="7"/>
        <v>5</v>
      </c>
      <c r="J101" s="94">
        <f t="shared" si="8"/>
        <v>5</v>
      </c>
      <c r="K101"/>
    </row>
    <row r="102" spans="1:11" ht="23.25" x14ac:dyDescent="0.25">
      <c r="A102" t="str">
        <f t="shared" si="5"/>
        <v>I</v>
      </c>
      <c r="B102" s="196"/>
      <c r="C102" s="197"/>
      <c r="D102" s="149" t="s">
        <v>353</v>
      </c>
      <c r="E102" s="62" t="s">
        <v>378</v>
      </c>
      <c r="F102" s="46"/>
      <c r="G102" s="46">
        <v>210.84015663937342</v>
      </c>
      <c r="H102" s="94" t="str">
        <f t="shared" si="6"/>
        <v/>
      </c>
      <c r="I102" s="94">
        <f t="shared" si="7"/>
        <v>5</v>
      </c>
      <c r="J102" s="94">
        <f t="shared" si="8"/>
        <v>5</v>
      </c>
      <c r="K102"/>
    </row>
    <row r="103" spans="1:11" ht="22.5" customHeight="1" x14ac:dyDescent="0.25">
      <c r="A103" t="str">
        <f t="shared" si="5"/>
        <v>I</v>
      </c>
      <c r="B103" s="196"/>
      <c r="C103" s="197"/>
      <c r="D103" s="149" t="s">
        <v>354</v>
      </c>
      <c r="E103" s="62" t="s">
        <v>380</v>
      </c>
      <c r="F103" s="46"/>
      <c r="G103" s="46">
        <v>210.84015663937342</v>
      </c>
      <c r="H103" s="94" t="str">
        <f t="shared" si="6"/>
        <v/>
      </c>
      <c r="I103" s="94">
        <f t="shared" si="7"/>
        <v>5</v>
      </c>
      <c r="J103" s="94">
        <f t="shared" si="8"/>
        <v>5</v>
      </c>
      <c r="K103"/>
    </row>
    <row r="104" spans="1:11" ht="23.25" x14ac:dyDescent="0.25">
      <c r="A104" t="str">
        <f t="shared" si="5"/>
        <v>I</v>
      </c>
      <c r="B104" s="193"/>
      <c r="C104" s="195"/>
      <c r="D104" s="149" t="s">
        <v>355</v>
      </c>
      <c r="E104" s="62" t="s">
        <v>382</v>
      </c>
      <c r="F104" s="46"/>
      <c r="G104" s="46">
        <v>210.84015663937342</v>
      </c>
      <c r="H104" s="94" t="str">
        <f t="shared" si="6"/>
        <v/>
      </c>
      <c r="I104" s="94">
        <f t="shared" si="7"/>
        <v>5</v>
      </c>
      <c r="J104" s="94">
        <f t="shared" si="8"/>
        <v>5</v>
      </c>
      <c r="K104"/>
    </row>
    <row r="105" spans="1:11" ht="36" x14ac:dyDescent="0.25">
      <c r="A105" t="str">
        <f t="shared" si="5"/>
        <v>I</v>
      </c>
      <c r="B105" s="165" t="s">
        <v>212</v>
      </c>
      <c r="C105" s="149" t="s">
        <v>74</v>
      </c>
      <c r="D105" s="149" t="s">
        <v>356</v>
      </c>
      <c r="E105" s="156" t="s">
        <v>74</v>
      </c>
      <c r="F105" s="46"/>
      <c r="G105" s="46">
        <v>458.3481666073335</v>
      </c>
      <c r="H105" s="94" t="str">
        <f t="shared" si="6"/>
        <v/>
      </c>
      <c r="I105" s="94">
        <f t="shared" si="7"/>
        <v>3</v>
      </c>
      <c r="J105" s="94">
        <f t="shared" si="8"/>
        <v>3</v>
      </c>
      <c r="K105"/>
    </row>
    <row r="106" spans="1:11" ht="22.5" customHeight="1" x14ac:dyDescent="0.25">
      <c r="A106" t="str">
        <f t="shared" si="5"/>
        <v>I</v>
      </c>
      <c r="B106" s="165" t="s">
        <v>536</v>
      </c>
      <c r="C106" s="149" t="s">
        <v>75</v>
      </c>
      <c r="D106" s="149" t="s">
        <v>362</v>
      </c>
      <c r="E106" s="156" t="s">
        <v>75</v>
      </c>
      <c r="F106" s="46"/>
      <c r="G106" s="46">
        <v>0</v>
      </c>
      <c r="H106" s="94" t="str">
        <f t="shared" si="6"/>
        <v/>
      </c>
      <c r="I106" s="94">
        <f t="shared" si="7"/>
        <v>10</v>
      </c>
      <c r="J106" s="94">
        <f t="shared" si="8"/>
        <v>10</v>
      </c>
      <c r="K106"/>
    </row>
    <row r="107" spans="1:11" ht="48" x14ac:dyDescent="0.25">
      <c r="A107" t="str">
        <f t="shared" si="5"/>
        <v>I</v>
      </c>
      <c r="B107" s="165" t="s">
        <v>537</v>
      </c>
      <c r="C107" s="149" t="s">
        <v>76</v>
      </c>
      <c r="D107" s="149" t="s">
        <v>363</v>
      </c>
      <c r="E107" s="156" t="s">
        <v>76</v>
      </c>
      <c r="F107" s="46"/>
      <c r="G107" s="46">
        <v>187.65721698113208</v>
      </c>
      <c r="H107" s="94" t="str">
        <f t="shared" si="6"/>
        <v/>
      </c>
      <c r="I107" s="94">
        <f t="shared" si="7"/>
        <v>5</v>
      </c>
      <c r="J107" s="94">
        <f t="shared" si="8"/>
        <v>5</v>
      </c>
      <c r="K107"/>
    </row>
    <row r="108" spans="1:11" ht="34.5" customHeight="1" x14ac:dyDescent="0.25">
      <c r="A108" t="str">
        <f t="shared" si="5"/>
        <v>I</v>
      </c>
      <c r="B108" s="165" t="s">
        <v>538</v>
      </c>
      <c r="C108" s="167" t="s">
        <v>77</v>
      </c>
      <c r="D108" s="149" t="s">
        <v>366</v>
      </c>
      <c r="E108" s="158" t="s">
        <v>77</v>
      </c>
      <c r="F108" s="46"/>
      <c r="G108" s="46">
        <v>187.65721698113208</v>
      </c>
      <c r="H108" s="94" t="str">
        <f t="shared" si="6"/>
        <v/>
      </c>
      <c r="I108" s="94">
        <f t="shared" si="7"/>
        <v>5</v>
      </c>
      <c r="J108" s="94">
        <f t="shared" si="8"/>
        <v>5</v>
      </c>
      <c r="K108"/>
    </row>
    <row r="109" spans="1:11" ht="48" x14ac:dyDescent="0.25">
      <c r="A109" t="str">
        <f t="shared" si="5"/>
        <v>I</v>
      </c>
      <c r="B109" s="168" t="s">
        <v>213</v>
      </c>
      <c r="C109" s="30" t="s">
        <v>78</v>
      </c>
      <c r="D109" s="30" t="s">
        <v>370</v>
      </c>
      <c r="E109" s="156" t="s">
        <v>78</v>
      </c>
      <c r="F109" s="46"/>
      <c r="G109" s="46">
        <v>326.74109914560341</v>
      </c>
      <c r="H109" s="94" t="str">
        <f t="shared" si="6"/>
        <v/>
      </c>
      <c r="I109" s="94">
        <f t="shared" si="7"/>
        <v>3</v>
      </c>
      <c r="J109" s="94">
        <f t="shared" si="8"/>
        <v>3</v>
      </c>
      <c r="K109"/>
    </row>
    <row r="110" spans="1:11" ht="36" x14ac:dyDescent="0.25">
      <c r="A110" t="str">
        <f t="shared" si="5"/>
        <v>I</v>
      </c>
      <c r="B110" s="175" t="s">
        <v>214</v>
      </c>
      <c r="C110" s="176" t="s">
        <v>45</v>
      </c>
      <c r="D110" s="30" t="s">
        <v>374</v>
      </c>
      <c r="E110" s="18" t="s">
        <v>389</v>
      </c>
      <c r="F110" s="46"/>
      <c r="G110" s="46">
        <v>524.2246955540478</v>
      </c>
      <c r="H110" s="94" t="str">
        <f t="shared" si="6"/>
        <v/>
      </c>
      <c r="I110" s="94">
        <f t="shared" si="7"/>
        <v>1</v>
      </c>
      <c r="J110" s="94">
        <f t="shared" si="8"/>
        <v>1</v>
      </c>
      <c r="K110"/>
    </row>
    <row r="111" spans="1:11" ht="36" x14ac:dyDescent="0.25">
      <c r="A111" t="str">
        <f t="shared" si="5"/>
        <v>I</v>
      </c>
      <c r="B111" s="168" t="s">
        <v>215</v>
      </c>
      <c r="C111" s="30" t="s">
        <v>79</v>
      </c>
      <c r="D111" s="30" t="s">
        <v>375</v>
      </c>
      <c r="E111" s="62" t="s">
        <v>391</v>
      </c>
      <c r="F111" s="46"/>
      <c r="G111" s="46">
        <v>302.25311498754007</v>
      </c>
      <c r="H111" s="94" t="str">
        <f t="shared" si="6"/>
        <v/>
      </c>
      <c r="I111" s="94">
        <f t="shared" si="7"/>
        <v>3</v>
      </c>
      <c r="J111" s="94">
        <f t="shared" si="8"/>
        <v>3</v>
      </c>
      <c r="K111"/>
    </row>
    <row r="112" spans="1:11" ht="36" x14ac:dyDescent="0.25">
      <c r="A112" t="str">
        <f t="shared" si="5"/>
        <v>I</v>
      </c>
      <c r="B112" s="175" t="s">
        <v>216</v>
      </c>
      <c r="C112" s="169" t="s">
        <v>80</v>
      </c>
      <c r="D112" s="30" t="s">
        <v>377</v>
      </c>
      <c r="E112" s="158" t="s">
        <v>80</v>
      </c>
      <c r="F112" s="46"/>
      <c r="G112" s="46">
        <v>0</v>
      </c>
      <c r="H112" s="94" t="str">
        <f t="shared" si="6"/>
        <v/>
      </c>
      <c r="I112" s="94">
        <f t="shared" si="7"/>
        <v>10</v>
      </c>
      <c r="J112" s="94">
        <f t="shared" si="8"/>
        <v>10</v>
      </c>
      <c r="K112"/>
    </row>
    <row r="113" spans="1:11" ht="23.25" customHeight="1" x14ac:dyDescent="0.25">
      <c r="A113" t="str">
        <f t="shared" si="5"/>
        <v>I</v>
      </c>
      <c r="B113" s="168" t="s">
        <v>217</v>
      </c>
      <c r="C113" s="30" t="s">
        <v>81</v>
      </c>
      <c r="D113" s="30" t="s">
        <v>379</v>
      </c>
      <c r="E113" s="156" t="s">
        <v>81</v>
      </c>
      <c r="F113" s="46"/>
      <c r="G113" s="46">
        <v>267.47547169811327</v>
      </c>
      <c r="H113" s="94" t="str">
        <f t="shared" si="6"/>
        <v/>
      </c>
      <c r="I113" s="94">
        <f t="shared" si="7"/>
        <v>3</v>
      </c>
      <c r="J113" s="94">
        <f t="shared" si="8"/>
        <v>3</v>
      </c>
      <c r="K113"/>
    </row>
    <row r="114" spans="1:11" ht="24" x14ac:dyDescent="0.25">
      <c r="A114" t="str">
        <f t="shared" si="5"/>
        <v>I</v>
      </c>
      <c r="B114" s="175" t="s">
        <v>218</v>
      </c>
      <c r="C114" s="30" t="s">
        <v>46</v>
      </c>
      <c r="D114" s="30" t="s">
        <v>381</v>
      </c>
      <c r="E114" s="62" t="s">
        <v>395</v>
      </c>
      <c r="F114" s="46"/>
      <c r="G114" s="46">
        <v>220.00711997152013</v>
      </c>
      <c r="H114" s="94" t="str">
        <f t="shared" si="6"/>
        <v/>
      </c>
      <c r="I114" s="94">
        <f t="shared" si="7"/>
        <v>5</v>
      </c>
      <c r="J114" s="94">
        <f t="shared" si="8"/>
        <v>5</v>
      </c>
      <c r="K114"/>
    </row>
    <row r="115" spans="1:11" ht="48" x14ac:dyDescent="0.25">
      <c r="A115" t="str">
        <f t="shared" si="5"/>
        <v>I</v>
      </c>
      <c r="B115" s="168" t="s">
        <v>219</v>
      </c>
      <c r="C115" s="30" t="s">
        <v>47</v>
      </c>
      <c r="D115" s="30" t="s">
        <v>383</v>
      </c>
      <c r="E115" s="156" t="s">
        <v>47</v>
      </c>
      <c r="F115" s="46"/>
      <c r="G115" s="46">
        <v>0</v>
      </c>
      <c r="H115" s="94" t="str">
        <f t="shared" si="6"/>
        <v/>
      </c>
      <c r="I115" s="94">
        <f t="shared" si="7"/>
        <v>10</v>
      </c>
      <c r="J115" s="94">
        <f t="shared" si="8"/>
        <v>10</v>
      </c>
      <c r="K115"/>
    </row>
    <row r="116" spans="1:11" ht="24" x14ac:dyDescent="0.25">
      <c r="A116" t="str">
        <f t="shared" si="5"/>
        <v>I</v>
      </c>
      <c r="B116" s="170" t="s">
        <v>220</v>
      </c>
      <c r="C116" s="31" t="s">
        <v>398</v>
      </c>
      <c r="D116" s="31" t="s">
        <v>384</v>
      </c>
      <c r="E116" s="156" t="s">
        <v>398</v>
      </c>
      <c r="F116" s="46"/>
      <c r="G116" s="46">
        <v>414.53008187967248</v>
      </c>
      <c r="H116" s="94" t="str">
        <f t="shared" si="6"/>
        <v/>
      </c>
      <c r="I116" s="94">
        <f t="shared" si="7"/>
        <v>3</v>
      </c>
      <c r="J116" s="94">
        <f t="shared" si="8"/>
        <v>3</v>
      </c>
      <c r="K116"/>
    </row>
    <row r="117" spans="1:11" ht="36" x14ac:dyDescent="0.25">
      <c r="A117" t="str">
        <f t="shared" si="5"/>
        <v>I</v>
      </c>
      <c r="B117" s="170" t="s">
        <v>221</v>
      </c>
      <c r="C117" s="31" t="s">
        <v>400</v>
      </c>
      <c r="D117" s="31" t="s">
        <v>385</v>
      </c>
      <c r="E117" s="156" t="s">
        <v>400</v>
      </c>
      <c r="F117" s="46"/>
      <c r="G117" s="46">
        <v>250.94339622641508</v>
      </c>
      <c r="H117" s="94" t="str">
        <f t="shared" si="6"/>
        <v/>
      </c>
      <c r="I117" s="94">
        <f t="shared" si="7"/>
        <v>3</v>
      </c>
      <c r="J117" s="94">
        <f t="shared" si="8"/>
        <v>3</v>
      </c>
      <c r="K117"/>
    </row>
    <row r="118" spans="1:11" ht="36" x14ac:dyDescent="0.25">
      <c r="A118" t="str">
        <f t="shared" si="5"/>
        <v>I</v>
      </c>
      <c r="B118" s="170" t="s">
        <v>222</v>
      </c>
      <c r="C118" s="31" t="s">
        <v>402</v>
      </c>
      <c r="D118" s="31" t="s">
        <v>386</v>
      </c>
      <c r="E118" s="156" t="s">
        <v>402</v>
      </c>
      <c r="F118" s="46"/>
      <c r="G118" s="46">
        <v>414.53008187967248</v>
      </c>
      <c r="H118" s="94" t="str">
        <f t="shared" si="6"/>
        <v/>
      </c>
      <c r="I118" s="94">
        <f t="shared" si="7"/>
        <v>3</v>
      </c>
      <c r="J118" s="94">
        <f t="shared" si="8"/>
        <v>3</v>
      </c>
      <c r="K118"/>
    </row>
    <row r="119" spans="1:11" ht="24" x14ac:dyDescent="0.25">
      <c r="A119" t="str">
        <f t="shared" si="5"/>
        <v>I</v>
      </c>
      <c r="B119" s="170" t="s">
        <v>223</v>
      </c>
      <c r="C119" s="31" t="s">
        <v>48</v>
      </c>
      <c r="D119" s="31" t="s">
        <v>387</v>
      </c>
      <c r="E119" s="156" t="s">
        <v>48</v>
      </c>
      <c r="F119" s="46"/>
      <c r="G119" s="46">
        <v>0</v>
      </c>
      <c r="H119" s="94" t="str">
        <f t="shared" si="6"/>
        <v/>
      </c>
      <c r="I119" s="94">
        <f t="shared" si="7"/>
        <v>10</v>
      </c>
      <c r="J119" s="94">
        <f t="shared" si="8"/>
        <v>10</v>
      </c>
      <c r="K119"/>
    </row>
    <row r="120" spans="1:11" x14ac:dyDescent="0.25">
      <c r="A120" t="str">
        <f t="shared" si="5"/>
        <v>I</v>
      </c>
      <c r="B120" s="218" t="s">
        <v>224</v>
      </c>
      <c r="C120" s="221" t="s">
        <v>49</v>
      </c>
      <c r="D120" s="32" t="s">
        <v>388</v>
      </c>
      <c r="E120" s="62" t="s">
        <v>405</v>
      </c>
      <c r="F120" s="46"/>
      <c r="G120" s="46">
        <v>224.66027055891777</v>
      </c>
      <c r="H120" s="94" t="str">
        <f t="shared" si="6"/>
        <v/>
      </c>
      <c r="I120" s="94">
        <f t="shared" si="7"/>
        <v>5</v>
      </c>
      <c r="J120" s="94">
        <f t="shared" si="8"/>
        <v>5</v>
      </c>
      <c r="K120"/>
    </row>
    <row r="121" spans="1:11" x14ac:dyDescent="0.25">
      <c r="A121" t="str">
        <f t="shared" si="5"/>
        <v>I</v>
      </c>
      <c r="B121" s="219"/>
      <c r="C121" s="222"/>
      <c r="D121" s="32" t="s">
        <v>390</v>
      </c>
      <c r="E121" s="62" t="s">
        <v>407</v>
      </c>
      <c r="F121" s="46"/>
      <c r="G121" s="46">
        <v>295.15055179779284</v>
      </c>
      <c r="H121" s="94" t="str">
        <f t="shared" si="6"/>
        <v/>
      </c>
      <c r="I121" s="94">
        <f t="shared" si="7"/>
        <v>3</v>
      </c>
      <c r="J121" s="94">
        <f t="shared" si="8"/>
        <v>3</v>
      </c>
      <c r="K121"/>
    </row>
    <row r="122" spans="1:11" ht="15" customHeight="1" x14ac:dyDescent="0.25">
      <c r="A122" t="str">
        <f t="shared" si="5"/>
        <v>I</v>
      </c>
      <c r="B122" s="219"/>
      <c r="C122" s="222"/>
      <c r="D122" s="32" t="s">
        <v>392</v>
      </c>
      <c r="E122" s="62" t="s">
        <v>409</v>
      </c>
      <c r="F122" s="46"/>
      <c r="G122" s="46">
        <v>224.66027055891777</v>
      </c>
      <c r="H122" s="94" t="str">
        <f t="shared" si="6"/>
        <v/>
      </c>
      <c r="I122" s="94">
        <f t="shared" si="7"/>
        <v>5</v>
      </c>
      <c r="J122" s="94">
        <f t="shared" si="8"/>
        <v>5</v>
      </c>
      <c r="K122"/>
    </row>
    <row r="123" spans="1:11" ht="23.25" x14ac:dyDescent="0.25">
      <c r="A123" t="str">
        <f t="shared" si="5"/>
        <v>I</v>
      </c>
      <c r="B123" s="220"/>
      <c r="C123" s="223"/>
      <c r="D123" s="32" t="s">
        <v>393</v>
      </c>
      <c r="E123" s="62" t="s">
        <v>411</v>
      </c>
      <c r="F123" s="46"/>
      <c r="G123" s="46">
        <v>224.66027055891777</v>
      </c>
      <c r="H123" s="94" t="str">
        <f t="shared" si="6"/>
        <v/>
      </c>
      <c r="I123" s="94">
        <f t="shared" si="7"/>
        <v>5</v>
      </c>
      <c r="J123" s="94">
        <f t="shared" si="8"/>
        <v>5</v>
      </c>
      <c r="K123"/>
    </row>
    <row r="124" spans="1:11" ht="36" x14ac:dyDescent="0.25">
      <c r="A124" t="str">
        <f t="shared" si="5"/>
        <v>I</v>
      </c>
      <c r="B124" s="171" t="s">
        <v>225</v>
      </c>
      <c r="C124" s="32" t="s">
        <v>50</v>
      </c>
      <c r="D124" s="32" t="s">
        <v>394</v>
      </c>
      <c r="E124" s="62" t="s">
        <v>413</v>
      </c>
      <c r="F124" s="46"/>
      <c r="G124" s="46">
        <v>231.20377358490566</v>
      </c>
      <c r="H124" s="94" t="str">
        <f t="shared" si="6"/>
        <v/>
      </c>
      <c r="I124" s="94">
        <f t="shared" si="7"/>
        <v>5</v>
      </c>
      <c r="J124" s="94">
        <f t="shared" si="8"/>
        <v>5</v>
      </c>
      <c r="K124"/>
    </row>
    <row r="125" spans="1:11" ht="24" x14ac:dyDescent="0.25">
      <c r="A125" t="str">
        <f t="shared" si="5"/>
        <v>I</v>
      </c>
      <c r="B125" s="171" t="s">
        <v>226</v>
      </c>
      <c r="C125" s="32" t="s">
        <v>51</v>
      </c>
      <c r="D125" s="32" t="s">
        <v>396</v>
      </c>
      <c r="E125" s="62" t="s">
        <v>415</v>
      </c>
      <c r="F125" s="46"/>
      <c r="G125" s="46">
        <v>231.20377358490566</v>
      </c>
      <c r="H125" s="94" t="str">
        <f t="shared" si="6"/>
        <v/>
      </c>
      <c r="I125" s="94">
        <f t="shared" si="7"/>
        <v>5</v>
      </c>
      <c r="J125" s="94">
        <f t="shared" si="8"/>
        <v>5</v>
      </c>
      <c r="K125"/>
    </row>
    <row r="126" spans="1:11" ht="24" x14ac:dyDescent="0.25">
      <c r="A126" t="str">
        <f t="shared" si="5"/>
        <v>I</v>
      </c>
      <c r="B126" s="172" t="s">
        <v>230</v>
      </c>
      <c r="C126" s="150" t="s">
        <v>82</v>
      </c>
      <c r="D126" s="150" t="s">
        <v>397</v>
      </c>
      <c r="E126" s="159" t="s">
        <v>82</v>
      </c>
      <c r="F126" s="46"/>
      <c r="G126" s="46">
        <v>25.274182713394278</v>
      </c>
      <c r="H126" s="94" t="str">
        <f t="shared" si="6"/>
        <v/>
      </c>
      <c r="I126" s="94">
        <f t="shared" si="7"/>
        <v>7</v>
      </c>
      <c r="J126" s="94">
        <f t="shared" si="8"/>
        <v>7</v>
      </c>
      <c r="K126"/>
    </row>
    <row r="127" spans="1:11" ht="24" x14ac:dyDescent="0.25">
      <c r="A127" t="str">
        <f t="shared" si="5"/>
        <v>I</v>
      </c>
      <c r="B127" s="172" t="s">
        <v>231</v>
      </c>
      <c r="C127" s="150" t="s">
        <v>83</v>
      </c>
      <c r="D127" s="150" t="s">
        <v>399</v>
      </c>
      <c r="E127" s="159" t="s">
        <v>83</v>
      </c>
      <c r="F127" s="46"/>
      <c r="G127" s="46">
        <v>0</v>
      </c>
      <c r="H127" s="94" t="str">
        <f t="shared" si="6"/>
        <v/>
      </c>
      <c r="I127" s="94">
        <f t="shared" si="7"/>
        <v>10</v>
      </c>
      <c r="J127" s="94">
        <f t="shared" si="8"/>
        <v>10</v>
      </c>
      <c r="K127"/>
    </row>
    <row r="128" spans="1:11" ht="36" x14ac:dyDescent="0.25">
      <c r="A128" t="str">
        <f t="shared" si="5"/>
        <v>I</v>
      </c>
      <c r="B128" s="172" t="s">
        <v>232</v>
      </c>
      <c r="C128" s="150" t="s">
        <v>84</v>
      </c>
      <c r="D128" s="150" t="s">
        <v>401</v>
      </c>
      <c r="E128" s="159" t="s">
        <v>84</v>
      </c>
      <c r="F128" s="46"/>
      <c r="G128" s="46">
        <v>42.123637855657137</v>
      </c>
      <c r="H128" s="94" t="str">
        <f t="shared" si="6"/>
        <v/>
      </c>
      <c r="I128" s="94">
        <f t="shared" si="7"/>
        <v>7</v>
      </c>
      <c r="J128" s="94">
        <f t="shared" si="8"/>
        <v>7</v>
      </c>
      <c r="K128"/>
    </row>
    <row r="129" spans="1:11" ht="36" x14ac:dyDescent="0.25">
      <c r="A129" t="str">
        <f t="shared" si="5"/>
        <v>I</v>
      </c>
      <c r="B129" s="172" t="s">
        <v>233</v>
      </c>
      <c r="C129" s="150" t="s">
        <v>85</v>
      </c>
      <c r="D129" s="150" t="s">
        <v>403</v>
      </c>
      <c r="E129" s="159" t="s">
        <v>85</v>
      </c>
      <c r="F129" s="46"/>
      <c r="G129" s="46">
        <v>113.73382221027425</v>
      </c>
      <c r="H129" s="94" t="str">
        <f t="shared" si="6"/>
        <v/>
      </c>
      <c r="I129" s="94">
        <f t="shared" si="7"/>
        <v>5</v>
      </c>
      <c r="J129" s="94">
        <f t="shared" si="8"/>
        <v>5</v>
      </c>
      <c r="K129"/>
    </row>
    <row r="130" spans="1:11" ht="36" x14ac:dyDescent="0.25">
      <c r="A130" t="str">
        <f t="shared" si="5"/>
        <v>I</v>
      </c>
      <c r="B130" s="172" t="s">
        <v>234</v>
      </c>
      <c r="C130" s="150" t="s">
        <v>86</v>
      </c>
      <c r="D130" s="150" t="s">
        <v>404</v>
      </c>
      <c r="E130" s="159" t="s">
        <v>86</v>
      </c>
      <c r="F130" s="46"/>
      <c r="G130" s="46">
        <v>1194.6095201312939</v>
      </c>
      <c r="H130" s="94" t="str">
        <f t="shared" si="6"/>
        <v/>
      </c>
      <c r="I130" s="94">
        <f t="shared" si="7"/>
        <v>1</v>
      </c>
      <c r="J130" s="94">
        <f t="shared" si="8"/>
        <v>1</v>
      </c>
      <c r="K130"/>
    </row>
    <row r="131" spans="1:11" ht="48" x14ac:dyDescent="0.25">
      <c r="A131" t="str">
        <f t="shared" si="5"/>
        <v>I</v>
      </c>
      <c r="B131" s="172" t="s">
        <v>235</v>
      </c>
      <c r="C131" s="150" t="s">
        <v>87</v>
      </c>
      <c r="D131" s="150" t="s">
        <v>406</v>
      </c>
      <c r="E131" s="159" t="s">
        <v>87</v>
      </c>
      <c r="F131" s="46"/>
      <c r="G131" s="46">
        <v>123.33801164136409</v>
      </c>
      <c r="H131" s="94" t="str">
        <f t="shared" si="6"/>
        <v/>
      </c>
      <c r="I131" s="94">
        <f t="shared" si="7"/>
        <v>5</v>
      </c>
      <c r="J131" s="94">
        <f t="shared" si="8"/>
        <v>5</v>
      </c>
      <c r="K131"/>
    </row>
    <row r="132" spans="1:11" ht="36" x14ac:dyDescent="0.25">
      <c r="A132" t="str">
        <f t="shared" si="5"/>
        <v>I</v>
      </c>
      <c r="B132" s="172" t="s">
        <v>236</v>
      </c>
      <c r="C132" s="150" t="s">
        <v>88</v>
      </c>
      <c r="D132" s="150" t="s">
        <v>408</v>
      </c>
      <c r="E132" s="159" t="s">
        <v>88</v>
      </c>
      <c r="F132" s="46"/>
      <c r="G132" s="46">
        <v>0</v>
      </c>
      <c r="H132" s="94" t="str">
        <f t="shared" si="6"/>
        <v/>
      </c>
      <c r="I132" s="94">
        <f t="shared" si="7"/>
        <v>10</v>
      </c>
      <c r="J132" s="94">
        <f t="shared" si="8"/>
        <v>10</v>
      </c>
      <c r="K132"/>
    </row>
    <row r="133" spans="1:11" ht="15" customHeight="1" x14ac:dyDescent="0.25">
      <c r="A133" t="str">
        <f t="shared" si="5"/>
        <v>I</v>
      </c>
      <c r="B133" s="172" t="s">
        <v>237</v>
      </c>
      <c r="C133" s="150" t="s">
        <v>52</v>
      </c>
      <c r="D133" s="150" t="s">
        <v>410</v>
      </c>
      <c r="E133" s="159" t="s">
        <v>52</v>
      </c>
      <c r="F133" s="46"/>
      <c r="G133" s="46">
        <v>266.99893200427198</v>
      </c>
      <c r="H133" s="94" t="str">
        <f t="shared" si="6"/>
        <v/>
      </c>
      <c r="I133" s="94">
        <f t="shared" si="7"/>
        <v>3</v>
      </c>
      <c r="J133" s="94">
        <f t="shared" si="8"/>
        <v>3</v>
      </c>
      <c r="K133"/>
    </row>
    <row r="134" spans="1:11" ht="24" x14ac:dyDescent="0.25">
      <c r="A134" t="str">
        <f t="shared" ref="A134:A142" si="9">MID(D134,1,1)</f>
        <v>I</v>
      </c>
      <c r="B134" s="172" t="s">
        <v>238</v>
      </c>
      <c r="C134" s="150" t="s">
        <v>53</v>
      </c>
      <c r="D134" s="150" t="s">
        <v>412</v>
      </c>
      <c r="E134" s="159" t="s">
        <v>53</v>
      </c>
      <c r="F134" s="46"/>
      <c r="G134" s="46">
        <v>101.09673085357711</v>
      </c>
      <c r="H134" s="94" t="str">
        <f t="shared" ref="H134:H142" si="10">IF(F134&gt;0,IF(F134&gt;0.1,10,(IF(F134&gt;0.08,7,(IF(F134&gt;0.059,5,(IF(F134&gt;0.039,3,1))))))),"")</f>
        <v/>
      </c>
      <c r="I134" s="94">
        <f t="shared" ref="I134:I142" si="11">IF(F134=0,IF(G134&gt;10000*$H$6,1,(IF(G134&gt;5000*$H$6,3,(IF(G134&gt;1000*$H$6,5,(IF(G134&gt;0,7,10))))))),"")</f>
        <v>5</v>
      </c>
      <c r="J134" s="94">
        <f t="shared" ref="J134:J142" si="12">MAX(H134:I134)</f>
        <v>5</v>
      </c>
      <c r="K134"/>
    </row>
    <row r="135" spans="1:11" ht="48" x14ac:dyDescent="0.25">
      <c r="A135" t="str">
        <f t="shared" si="9"/>
        <v>I</v>
      </c>
      <c r="B135" s="172" t="s">
        <v>239</v>
      </c>
      <c r="C135" s="150" t="s">
        <v>89</v>
      </c>
      <c r="D135" s="150" t="s">
        <v>414</v>
      </c>
      <c r="E135" s="159" t="s">
        <v>89</v>
      </c>
      <c r="F135" s="46"/>
      <c r="G135" s="46">
        <v>202.56075471698114</v>
      </c>
      <c r="H135" s="94" t="str">
        <f t="shared" si="10"/>
        <v/>
      </c>
      <c r="I135" s="94">
        <f t="shared" si="11"/>
        <v>5</v>
      </c>
      <c r="J135" s="94">
        <f t="shared" si="12"/>
        <v>5</v>
      </c>
      <c r="K135"/>
    </row>
    <row r="136" spans="1:11" ht="24" x14ac:dyDescent="0.25">
      <c r="A136" t="str">
        <f t="shared" si="9"/>
        <v>I</v>
      </c>
      <c r="B136" s="172" t="s">
        <v>240</v>
      </c>
      <c r="C136" s="150" t="s">
        <v>54</v>
      </c>
      <c r="D136" s="150" t="s">
        <v>416</v>
      </c>
      <c r="E136" s="159" t="s">
        <v>54</v>
      </c>
      <c r="F136" s="46"/>
      <c r="G136" s="46">
        <v>0</v>
      </c>
      <c r="H136" s="94" t="str">
        <f t="shared" si="10"/>
        <v/>
      </c>
      <c r="I136" s="94">
        <f t="shared" si="11"/>
        <v>10</v>
      </c>
      <c r="J136" s="94">
        <f t="shared" si="12"/>
        <v>10</v>
      </c>
      <c r="K136"/>
    </row>
    <row r="137" spans="1:11" ht="24" x14ac:dyDescent="0.25">
      <c r="A137" t="str">
        <f t="shared" si="9"/>
        <v>I</v>
      </c>
      <c r="B137" s="172" t="s">
        <v>241</v>
      </c>
      <c r="C137" s="150" t="s">
        <v>90</v>
      </c>
      <c r="D137" s="150" t="s">
        <v>417</v>
      </c>
      <c r="E137" s="159" t="s">
        <v>90</v>
      </c>
      <c r="F137" s="46"/>
      <c r="G137" s="46">
        <v>0</v>
      </c>
      <c r="H137" s="94" t="str">
        <f t="shared" si="10"/>
        <v/>
      </c>
      <c r="I137" s="94">
        <f t="shared" si="11"/>
        <v>10</v>
      </c>
      <c r="J137" s="94">
        <f t="shared" si="12"/>
        <v>10</v>
      </c>
      <c r="K137"/>
    </row>
    <row r="138" spans="1:11" ht="24" x14ac:dyDescent="0.25">
      <c r="A138" t="str">
        <f t="shared" si="9"/>
        <v>I</v>
      </c>
      <c r="B138" s="172" t="s">
        <v>242</v>
      </c>
      <c r="C138" s="150" t="s">
        <v>91</v>
      </c>
      <c r="D138" s="150" t="s">
        <v>418</v>
      </c>
      <c r="E138" s="159" t="s">
        <v>91</v>
      </c>
      <c r="F138" s="46"/>
      <c r="G138" s="46">
        <v>0</v>
      </c>
      <c r="H138" s="94" t="str">
        <f t="shared" si="10"/>
        <v/>
      </c>
      <c r="I138" s="94">
        <f t="shared" si="11"/>
        <v>10</v>
      </c>
      <c r="J138" s="94">
        <f t="shared" si="12"/>
        <v>10</v>
      </c>
      <c r="K138"/>
    </row>
    <row r="139" spans="1:11" ht="48" x14ac:dyDescent="0.25">
      <c r="A139" t="str">
        <f t="shared" si="9"/>
        <v>I</v>
      </c>
      <c r="B139" s="172" t="s">
        <v>243</v>
      </c>
      <c r="C139" s="150" t="s">
        <v>92</v>
      </c>
      <c r="D139" s="150" t="s">
        <v>419</v>
      </c>
      <c r="E139" s="159" t="s">
        <v>92</v>
      </c>
      <c r="F139" s="46"/>
      <c r="G139" s="46">
        <v>50.548365426788557</v>
      </c>
      <c r="H139" s="94" t="str">
        <f t="shared" si="10"/>
        <v/>
      </c>
      <c r="I139" s="94">
        <f t="shared" si="11"/>
        <v>5</v>
      </c>
      <c r="J139" s="94">
        <f t="shared" si="12"/>
        <v>5</v>
      </c>
      <c r="K139"/>
    </row>
    <row r="140" spans="1:11" ht="24" x14ac:dyDescent="0.25">
      <c r="A140" t="str">
        <f t="shared" si="9"/>
        <v>I</v>
      </c>
      <c r="B140" s="172" t="s">
        <v>244</v>
      </c>
      <c r="C140" s="150" t="s">
        <v>93</v>
      </c>
      <c r="D140" s="150" t="s">
        <v>420</v>
      </c>
      <c r="E140" s="159" t="s">
        <v>93</v>
      </c>
      <c r="F140" s="46"/>
      <c r="G140" s="46">
        <v>0</v>
      </c>
      <c r="H140" s="94" t="str">
        <f t="shared" si="10"/>
        <v/>
      </c>
      <c r="I140" s="94">
        <f t="shared" si="11"/>
        <v>10</v>
      </c>
      <c r="J140" s="94">
        <f t="shared" si="12"/>
        <v>10</v>
      </c>
      <c r="K140"/>
    </row>
    <row r="141" spans="1:11" ht="24" x14ac:dyDescent="0.25">
      <c r="A141" t="str">
        <f t="shared" si="9"/>
        <v>C</v>
      </c>
      <c r="B141" s="224" t="s">
        <v>245</v>
      </c>
      <c r="C141" s="226" t="s">
        <v>422</v>
      </c>
      <c r="D141" s="150" t="s">
        <v>372</v>
      </c>
      <c r="E141" s="160" t="s">
        <v>149</v>
      </c>
      <c r="F141" s="46"/>
      <c r="G141" s="46">
        <v>188.67924528301887</v>
      </c>
      <c r="H141" s="94" t="str">
        <f t="shared" si="10"/>
        <v/>
      </c>
      <c r="I141" s="94">
        <f t="shared" si="11"/>
        <v>5</v>
      </c>
      <c r="J141" s="94">
        <f t="shared" si="12"/>
        <v>5</v>
      </c>
      <c r="K141"/>
    </row>
    <row r="142" spans="1:11" ht="24" x14ac:dyDescent="0.25">
      <c r="A142" t="str">
        <f t="shared" si="9"/>
        <v>I</v>
      </c>
      <c r="B142" s="225"/>
      <c r="C142" s="227"/>
      <c r="D142" s="150" t="s">
        <v>421</v>
      </c>
      <c r="E142" s="159" t="s">
        <v>422</v>
      </c>
      <c r="F142" s="46"/>
      <c r="G142" s="46">
        <v>0</v>
      </c>
      <c r="H142" s="94" t="str">
        <f t="shared" si="10"/>
        <v/>
      </c>
      <c r="I142" s="94">
        <f t="shared" si="11"/>
        <v>10</v>
      </c>
      <c r="J142" s="94">
        <f t="shared" si="12"/>
        <v>10</v>
      </c>
      <c r="K142"/>
    </row>
    <row r="143" spans="1:11" x14ac:dyDescent="0.25">
      <c r="C143" s="27"/>
      <c r="D143" s="28"/>
      <c r="E143" s="27"/>
      <c r="K143"/>
    </row>
  </sheetData>
  <autoFilter ref="B7:J142"/>
  <mergeCells count="42">
    <mergeCell ref="B2:B4"/>
    <mergeCell ref="B8:B12"/>
    <mergeCell ref="C8:C12"/>
    <mergeCell ref="B13:B17"/>
    <mergeCell ref="C13:C17"/>
    <mergeCell ref="B18:B37"/>
    <mergeCell ref="C18:C37"/>
    <mergeCell ref="B38:B39"/>
    <mergeCell ref="C38:C39"/>
    <mergeCell ref="C40:C44"/>
    <mergeCell ref="B43:B44"/>
    <mergeCell ref="B45:B48"/>
    <mergeCell ref="B50:B53"/>
    <mergeCell ref="C50:C53"/>
    <mergeCell ref="B55:B60"/>
    <mergeCell ref="C55:C60"/>
    <mergeCell ref="B61:B64"/>
    <mergeCell ref="C61:C64"/>
    <mergeCell ref="B65:B66"/>
    <mergeCell ref="C65:C66"/>
    <mergeCell ref="B68:B69"/>
    <mergeCell ref="C68:C69"/>
    <mergeCell ref="B71:B72"/>
    <mergeCell ref="C71:C72"/>
    <mergeCell ref="B73:B80"/>
    <mergeCell ref="C73:C80"/>
    <mergeCell ref="B83:B86"/>
    <mergeCell ref="C83:C86"/>
    <mergeCell ref="B87:B91"/>
    <mergeCell ref="C87:C91"/>
    <mergeCell ref="B92:B93"/>
    <mergeCell ref="C92:C93"/>
    <mergeCell ref="B94:B95"/>
    <mergeCell ref="C94:C95"/>
    <mergeCell ref="B120:B123"/>
    <mergeCell ref="C120:C123"/>
    <mergeCell ref="B141:B142"/>
    <mergeCell ref="C141:C142"/>
    <mergeCell ref="B96:B100"/>
    <mergeCell ref="C96:C100"/>
    <mergeCell ref="B101:B104"/>
    <mergeCell ref="C101:C10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8193" r:id="rId3">
          <objectPr defaultSize="0" autoPict="0" r:id="rId4">
            <anchor moveWithCells="1" sizeWithCells="1">
              <from>
                <xdr:col>1</xdr:col>
                <xdr:colOff>47625</xdr:colOff>
                <xdr:row>1</xdr:row>
                <xdr:rowOff>19050</xdr:rowOff>
              </from>
              <to>
                <xdr:col>1</xdr:col>
                <xdr:colOff>590550</xdr:colOff>
                <xdr:row>3</xdr:row>
                <xdr:rowOff>161925</xdr:rowOff>
              </to>
            </anchor>
          </objectPr>
        </oleObject>
      </mc:Choice>
      <mc:Fallback>
        <oleObject progId="PBrush" shapeId="819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8"/>
  <sheetViews>
    <sheetView showGridLines="0" workbookViewId="0">
      <pane xSplit="2" ySplit="9" topLeftCell="C128" activePane="bottomRight" state="frozen"/>
      <selection pane="topRight" activeCell="C1" sqref="C1"/>
      <selection pane="bottomLeft" activeCell="A10" sqref="A10"/>
      <selection pane="bottomRight" activeCell="B108" sqref="B108:B133"/>
    </sheetView>
  </sheetViews>
  <sheetFormatPr baseColWidth="10" defaultRowHeight="14.25" x14ac:dyDescent="0.2"/>
  <cols>
    <col min="1" max="1" width="7" style="54" bestFit="1" customWidth="1"/>
    <col min="2" max="2" width="11.140625" style="58" bestFit="1" customWidth="1"/>
    <col min="3" max="3" width="29.140625" style="59" customWidth="1"/>
    <col min="4" max="4" width="4.5703125" style="60" bestFit="1" customWidth="1"/>
    <col min="5" max="5" width="53.140625" style="54" customWidth="1"/>
    <col min="6" max="6" width="11.42578125" style="76"/>
    <col min="7" max="8" width="11.42578125" style="49"/>
    <col min="9" max="9" width="22.140625" style="49" bestFit="1" customWidth="1"/>
    <col min="10" max="10" width="11.42578125" style="49"/>
    <col min="11" max="11" width="27.5703125" style="49" bestFit="1" customWidth="1"/>
    <col min="12" max="12" width="9.85546875" style="49" bestFit="1" customWidth="1"/>
    <col min="13" max="13" width="9.5703125" style="49" bestFit="1" customWidth="1"/>
    <col min="14" max="14" width="9.85546875" style="49" bestFit="1" customWidth="1"/>
    <col min="15" max="15" width="9.28515625" style="49" bestFit="1" customWidth="1"/>
    <col min="16" max="16" width="9.5703125" style="54" bestFit="1" customWidth="1"/>
    <col min="17" max="17" width="9.42578125" style="54" bestFit="1" customWidth="1"/>
    <col min="18" max="18" width="9.5703125" style="54" bestFit="1" customWidth="1"/>
    <col min="19" max="19" width="8.5703125" style="54" bestFit="1" customWidth="1"/>
    <col min="20" max="20" width="9.140625" style="54" bestFit="1" customWidth="1"/>
    <col min="21" max="21" width="10.140625" style="54" bestFit="1" customWidth="1"/>
    <col min="22" max="22" width="9.85546875" style="54" bestFit="1" customWidth="1"/>
    <col min="23" max="23" width="12.140625" style="54" bestFit="1" customWidth="1"/>
    <col min="24" max="16384" width="11.42578125" style="54"/>
  </cols>
  <sheetData>
    <row r="1" spans="1:15" ht="10.5" x14ac:dyDescent="0.15">
      <c r="B1" s="54"/>
      <c r="C1" s="55"/>
      <c r="F1" s="50"/>
      <c r="G1" s="54"/>
      <c r="H1" s="54"/>
      <c r="I1" s="54"/>
      <c r="J1" s="54"/>
      <c r="K1" s="54"/>
      <c r="L1" s="54"/>
      <c r="M1" s="54"/>
      <c r="N1" s="54"/>
      <c r="O1" s="54"/>
    </row>
    <row r="2" spans="1:15" ht="10.5" x14ac:dyDescent="0.15">
      <c r="B2" s="229"/>
      <c r="C2" s="51" t="s">
        <v>40</v>
      </c>
      <c r="D2" s="139"/>
      <c r="E2" s="140"/>
      <c r="F2" s="141"/>
      <c r="G2" s="54"/>
      <c r="H2" s="54"/>
      <c r="I2" s="54"/>
      <c r="J2" s="54"/>
      <c r="K2" s="54"/>
      <c r="L2" s="54"/>
      <c r="M2" s="54"/>
      <c r="N2" s="54"/>
      <c r="O2" s="54"/>
    </row>
    <row r="3" spans="1:15" ht="10.5" x14ac:dyDescent="0.15">
      <c r="B3" s="229"/>
      <c r="C3" s="52" t="s">
        <v>41</v>
      </c>
      <c r="D3" s="142"/>
      <c r="E3" s="143"/>
      <c r="F3" s="144"/>
      <c r="G3" s="54"/>
      <c r="H3" s="54"/>
      <c r="I3" s="54"/>
      <c r="J3" s="54"/>
      <c r="K3" s="54"/>
      <c r="L3" s="54"/>
      <c r="M3" s="54"/>
      <c r="N3" s="54"/>
      <c r="O3" s="54"/>
    </row>
    <row r="4" spans="1:15" ht="10.5" x14ac:dyDescent="0.15">
      <c r="B4" s="229"/>
      <c r="C4" s="53" t="s">
        <v>507</v>
      </c>
      <c r="D4" s="145"/>
      <c r="E4" s="146"/>
      <c r="F4" s="147"/>
      <c r="G4" s="54"/>
      <c r="H4" s="54"/>
      <c r="I4" s="54"/>
      <c r="J4" s="54"/>
      <c r="K4" s="54"/>
      <c r="L4" s="54"/>
      <c r="M4" s="54"/>
      <c r="N4" s="54"/>
      <c r="O4" s="54"/>
    </row>
    <row r="5" spans="1:15" ht="10.5" x14ac:dyDescent="0.15">
      <c r="B5" s="56"/>
      <c r="C5" s="57"/>
      <c r="F5" s="50"/>
      <c r="G5" s="54"/>
      <c r="H5" s="54"/>
      <c r="I5" s="54"/>
      <c r="J5" s="54"/>
      <c r="K5" s="54"/>
      <c r="L5" s="54"/>
      <c r="M5" s="54"/>
      <c r="N5" s="54"/>
      <c r="O5" s="54"/>
    </row>
    <row r="6" spans="1:15" customFormat="1" ht="33.75" x14ac:dyDescent="0.5">
      <c r="B6" s="21"/>
      <c r="C6" s="77"/>
      <c r="D6" s="33"/>
      <c r="E6" s="77"/>
      <c r="F6" s="45"/>
    </row>
    <row r="7" spans="1:15" s="26" customFormat="1" ht="12" x14ac:dyDescent="0.2">
      <c r="B7" s="2"/>
      <c r="C7" s="78"/>
      <c r="D7" s="3"/>
      <c r="E7" s="78"/>
      <c r="F7" s="230" t="s">
        <v>440</v>
      </c>
    </row>
    <row r="8" spans="1:15" s="37" customFormat="1" ht="12.75" x14ac:dyDescent="0.25">
      <c r="B8" s="34"/>
      <c r="C8" s="79"/>
      <c r="D8" s="35"/>
      <c r="E8" s="79"/>
      <c r="F8" s="230"/>
    </row>
    <row r="9" spans="1:15" s="19" customFormat="1" ht="12" x14ac:dyDescent="0.2">
      <c r="B9" s="173" t="s">
        <v>531</v>
      </c>
      <c r="C9" s="100" t="s">
        <v>532</v>
      </c>
      <c r="D9" s="100" t="s">
        <v>531</v>
      </c>
      <c r="E9" s="80" t="s">
        <v>533</v>
      </c>
      <c r="F9" s="230"/>
    </row>
    <row r="10" spans="1:15" customFormat="1" ht="15" customHeight="1" x14ac:dyDescent="0.25">
      <c r="A10" t="str">
        <f>MID(D10,1,1)</f>
        <v>I</v>
      </c>
      <c r="B10" s="201" t="s">
        <v>191</v>
      </c>
      <c r="C10" s="198" t="s">
        <v>56</v>
      </c>
      <c r="D10" s="29" t="s">
        <v>246</v>
      </c>
      <c r="E10" s="62" t="s">
        <v>247</v>
      </c>
      <c r="F10" s="42">
        <v>7</v>
      </c>
      <c r="J10" t="s">
        <v>180</v>
      </c>
      <c r="K10" t="s">
        <v>181</v>
      </c>
    </row>
    <row r="11" spans="1:15" customFormat="1" ht="15" x14ac:dyDescent="0.25">
      <c r="A11" t="str">
        <f t="shared" ref="A11:A74" si="0">MID(D11,1,1)</f>
        <v>I</v>
      </c>
      <c r="B11" s="202"/>
      <c r="C11" s="199"/>
      <c r="D11" s="29" t="s">
        <v>248</v>
      </c>
      <c r="E11" s="62" t="s">
        <v>249</v>
      </c>
      <c r="F11" s="42">
        <v>7</v>
      </c>
      <c r="I11" s="69" t="s">
        <v>449</v>
      </c>
      <c r="J11" s="68">
        <f>COUNTIFS($F$10:$F$144,"&lt;4",$A$10:$A$144,"=I")</f>
        <v>1</v>
      </c>
      <c r="K11" s="68">
        <f>COUNTIFS($F$10:$F$144,"&lt;4",$A$10:$A$144,"=C")</f>
        <v>19</v>
      </c>
    </row>
    <row r="12" spans="1:15" customFormat="1" ht="15" x14ac:dyDescent="0.25">
      <c r="A12" t="str">
        <f t="shared" si="0"/>
        <v>I</v>
      </c>
      <c r="B12" s="202"/>
      <c r="C12" s="199"/>
      <c r="D12" s="29" t="s">
        <v>163</v>
      </c>
      <c r="E12" s="62" t="s">
        <v>250</v>
      </c>
      <c r="F12" s="42">
        <v>7</v>
      </c>
      <c r="I12" s="69" t="s">
        <v>451</v>
      </c>
      <c r="J12" s="68">
        <f>COUNTIFS($F$10:$F$144,"&lt;6",$A$10:$A$144,"=I")-J11</f>
        <v>11</v>
      </c>
      <c r="K12" s="68">
        <f>COUNTIFS($F$10:$F$144,"&lt;6",$A$10:$A$144,"=C")-K11</f>
        <v>13</v>
      </c>
    </row>
    <row r="13" spans="1:15" customFormat="1" ht="15" x14ac:dyDescent="0.25">
      <c r="A13" t="str">
        <f t="shared" si="0"/>
        <v>I</v>
      </c>
      <c r="B13" s="202"/>
      <c r="C13" s="199"/>
      <c r="D13" s="29" t="s">
        <v>168</v>
      </c>
      <c r="E13" s="62" t="s">
        <v>251</v>
      </c>
      <c r="F13" s="42">
        <v>7</v>
      </c>
      <c r="I13" s="69" t="s">
        <v>450</v>
      </c>
      <c r="J13" s="68">
        <f>COUNTIFS($F$10:$F$144,"&lt;8",$A$10:$A$144,"=I")-J12-J11</f>
        <v>39</v>
      </c>
      <c r="K13" s="68">
        <f>COUNTIFS($F$10:$F$144,"&lt;8",$A$10:$A$144,"=C")-K12-K11</f>
        <v>22</v>
      </c>
    </row>
    <row r="14" spans="1:15" customFormat="1" ht="15" x14ac:dyDescent="0.25">
      <c r="A14" t="str">
        <f t="shared" si="0"/>
        <v>I</v>
      </c>
      <c r="B14" s="203"/>
      <c r="C14" s="200"/>
      <c r="D14" s="29" t="s">
        <v>156</v>
      </c>
      <c r="E14" s="62" t="s">
        <v>252</v>
      </c>
      <c r="F14" s="42">
        <v>7</v>
      </c>
      <c r="I14" s="69" t="s">
        <v>452</v>
      </c>
      <c r="J14" s="68">
        <f>COUNTIFS($F$10:$F$144,"&lt;11",$A$10:$A$144,"=I")-SUM(J11:J13)</f>
        <v>26</v>
      </c>
      <c r="K14" s="68">
        <f>COUNTIFS($F$10:$F$144,"&lt;11",$A$10:$A$144,"=C")-SUM(K11:K13)</f>
        <v>4</v>
      </c>
    </row>
    <row r="15" spans="1:15" customFormat="1" ht="15" customHeight="1" x14ac:dyDescent="0.25">
      <c r="A15" t="str">
        <f t="shared" si="0"/>
        <v>I</v>
      </c>
      <c r="B15" s="201" t="s">
        <v>192</v>
      </c>
      <c r="C15" s="198" t="s">
        <v>57</v>
      </c>
      <c r="D15" s="29" t="s">
        <v>159</v>
      </c>
      <c r="E15" s="62" t="s">
        <v>253</v>
      </c>
      <c r="F15" s="42">
        <v>5</v>
      </c>
      <c r="I15" s="69"/>
      <c r="J15" s="68"/>
      <c r="K15" s="68"/>
    </row>
    <row r="16" spans="1:15" customFormat="1" ht="15" x14ac:dyDescent="0.25">
      <c r="A16" t="str">
        <f t="shared" si="0"/>
        <v>I</v>
      </c>
      <c r="B16" s="202"/>
      <c r="C16" s="199"/>
      <c r="D16" s="29" t="s">
        <v>173</v>
      </c>
      <c r="E16" s="62" t="s">
        <v>254</v>
      </c>
      <c r="F16" s="42">
        <v>5</v>
      </c>
      <c r="I16" s="69"/>
      <c r="J16" s="67"/>
      <c r="K16" s="67"/>
    </row>
    <row r="17" spans="1:11" customFormat="1" ht="15" x14ac:dyDescent="0.25">
      <c r="A17" t="str">
        <f t="shared" si="0"/>
        <v>I</v>
      </c>
      <c r="B17" s="202"/>
      <c r="C17" s="199"/>
      <c r="D17" s="29" t="s">
        <v>174</v>
      </c>
      <c r="E17" s="62" t="s">
        <v>255</v>
      </c>
      <c r="F17" s="42">
        <v>5</v>
      </c>
      <c r="J17" s="45">
        <f>SUM(J11:J15)</f>
        <v>77</v>
      </c>
      <c r="K17" s="45">
        <f>SUM(K11:K15)</f>
        <v>58</v>
      </c>
    </row>
    <row r="18" spans="1:11" customFormat="1" ht="23.25" x14ac:dyDescent="0.25">
      <c r="A18" t="str">
        <f t="shared" si="0"/>
        <v>I</v>
      </c>
      <c r="B18" s="202"/>
      <c r="C18" s="199"/>
      <c r="D18" s="29" t="s">
        <v>175</v>
      </c>
      <c r="E18" s="62" t="s">
        <v>256</v>
      </c>
      <c r="F18" s="42">
        <v>5</v>
      </c>
    </row>
    <row r="19" spans="1:11" customFormat="1" ht="15" x14ac:dyDescent="0.25">
      <c r="A19" t="str">
        <f t="shared" si="0"/>
        <v>I</v>
      </c>
      <c r="B19" s="203"/>
      <c r="C19" s="200"/>
      <c r="D19" s="29" t="s">
        <v>160</v>
      </c>
      <c r="E19" s="62" t="s">
        <v>257</v>
      </c>
      <c r="F19" s="42">
        <v>5</v>
      </c>
    </row>
    <row r="20" spans="1:11" customFormat="1" ht="15" customHeight="1" x14ac:dyDescent="0.25">
      <c r="A20" t="str">
        <f t="shared" si="0"/>
        <v>C</v>
      </c>
      <c r="B20" s="201" t="s">
        <v>193</v>
      </c>
      <c r="C20" s="198" t="s">
        <v>58</v>
      </c>
      <c r="D20" s="29" t="s">
        <v>258</v>
      </c>
      <c r="E20" s="152" t="s">
        <v>259</v>
      </c>
      <c r="F20" s="42">
        <v>3</v>
      </c>
    </row>
    <row r="21" spans="1:11" customFormat="1" ht="15" x14ac:dyDescent="0.25">
      <c r="A21" t="str">
        <f t="shared" si="0"/>
        <v>C</v>
      </c>
      <c r="B21" s="202"/>
      <c r="C21" s="199"/>
      <c r="D21" s="29" t="s">
        <v>260</v>
      </c>
      <c r="E21" s="152" t="s">
        <v>261</v>
      </c>
      <c r="F21" s="42">
        <v>3</v>
      </c>
    </row>
    <row r="22" spans="1:11" customFormat="1" ht="15" x14ac:dyDescent="0.25">
      <c r="A22" t="str">
        <f t="shared" si="0"/>
        <v>C</v>
      </c>
      <c r="B22" s="202"/>
      <c r="C22" s="199"/>
      <c r="D22" s="29" t="s">
        <v>262</v>
      </c>
      <c r="E22" s="152" t="s">
        <v>263</v>
      </c>
      <c r="F22" s="42">
        <v>3</v>
      </c>
    </row>
    <row r="23" spans="1:11" customFormat="1" ht="15" x14ac:dyDescent="0.25">
      <c r="A23" t="str">
        <f t="shared" si="0"/>
        <v>C</v>
      </c>
      <c r="B23" s="202"/>
      <c r="C23" s="199"/>
      <c r="D23" s="29" t="s">
        <v>264</v>
      </c>
      <c r="E23" s="152" t="s">
        <v>265</v>
      </c>
      <c r="F23" s="42">
        <v>3</v>
      </c>
    </row>
    <row r="24" spans="1:11" customFormat="1" ht="15" x14ac:dyDescent="0.25">
      <c r="A24" t="str">
        <f t="shared" si="0"/>
        <v>C</v>
      </c>
      <c r="B24" s="202"/>
      <c r="C24" s="199"/>
      <c r="D24" s="29" t="s">
        <v>266</v>
      </c>
      <c r="E24" s="152" t="s">
        <v>267</v>
      </c>
      <c r="F24" s="42">
        <v>3</v>
      </c>
    </row>
    <row r="25" spans="1:11" customFormat="1" ht="15" x14ac:dyDescent="0.25">
      <c r="A25" t="str">
        <f t="shared" si="0"/>
        <v>C</v>
      </c>
      <c r="B25" s="202"/>
      <c r="C25" s="199"/>
      <c r="D25" s="29" t="s">
        <v>268</v>
      </c>
      <c r="E25" s="152" t="s">
        <v>269</v>
      </c>
      <c r="F25" s="42">
        <v>3</v>
      </c>
    </row>
    <row r="26" spans="1:11" customFormat="1" ht="15" x14ac:dyDescent="0.25">
      <c r="A26" t="str">
        <f t="shared" si="0"/>
        <v>C</v>
      </c>
      <c r="B26" s="202"/>
      <c r="C26" s="199"/>
      <c r="D26" s="29" t="s">
        <v>270</v>
      </c>
      <c r="E26" s="152" t="s">
        <v>271</v>
      </c>
      <c r="F26" s="42">
        <v>3</v>
      </c>
    </row>
    <row r="27" spans="1:11" customFormat="1" ht="15" x14ac:dyDescent="0.25">
      <c r="A27" t="str">
        <f t="shared" si="0"/>
        <v>C</v>
      </c>
      <c r="B27" s="202"/>
      <c r="C27" s="199"/>
      <c r="D27" s="29" t="s">
        <v>272</v>
      </c>
      <c r="E27" s="152" t="s">
        <v>273</v>
      </c>
      <c r="F27" s="42">
        <v>3</v>
      </c>
    </row>
    <row r="28" spans="1:11" customFormat="1" ht="15" x14ac:dyDescent="0.25">
      <c r="A28" t="str">
        <f t="shared" si="0"/>
        <v>C</v>
      </c>
      <c r="B28" s="202"/>
      <c r="C28" s="199"/>
      <c r="D28" s="29" t="s">
        <v>274</v>
      </c>
      <c r="E28" s="152" t="s">
        <v>275</v>
      </c>
      <c r="F28" s="42">
        <v>3</v>
      </c>
    </row>
    <row r="29" spans="1:11" customFormat="1" ht="15" x14ac:dyDescent="0.25">
      <c r="A29" t="str">
        <f t="shared" si="0"/>
        <v>C</v>
      </c>
      <c r="B29" s="202"/>
      <c r="C29" s="199"/>
      <c r="D29" s="29" t="s">
        <v>276</v>
      </c>
      <c r="E29" s="152" t="s">
        <v>277</v>
      </c>
      <c r="F29" s="42">
        <v>3</v>
      </c>
    </row>
    <row r="30" spans="1:11" customFormat="1" ht="15" x14ac:dyDescent="0.25">
      <c r="A30" t="str">
        <f t="shared" si="0"/>
        <v>C</v>
      </c>
      <c r="B30" s="202"/>
      <c r="C30" s="199"/>
      <c r="D30" s="29" t="s">
        <v>278</v>
      </c>
      <c r="E30" s="152" t="s">
        <v>279</v>
      </c>
      <c r="F30" s="42">
        <v>3</v>
      </c>
    </row>
    <row r="31" spans="1:11" customFormat="1" ht="15" x14ac:dyDescent="0.25">
      <c r="A31" t="str">
        <f t="shared" si="0"/>
        <v>C</v>
      </c>
      <c r="B31" s="202"/>
      <c r="C31" s="199"/>
      <c r="D31" s="29" t="s">
        <v>280</v>
      </c>
      <c r="E31" s="152" t="s">
        <v>281</v>
      </c>
      <c r="F31" s="42">
        <v>3</v>
      </c>
    </row>
    <row r="32" spans="1:11" customFormat="1" ht="15" x14ac:dyDescent="0.25">
      <c r="A32" t="str">
        <f t="shared" si="0"/>
        <v>C</v>
      </c>
      <c r="B32" s="202"/>
      <c r="C32" s="199"/>
      <c r="D32" s="29" t="s">
        <v>282</v>
      </c>
      <c r="E32" s="152" t="s">
        <v>283</v>
      </c>
      <c r="F32" s="42">
        <v>3</v>
      </c>
    </row>
    <row r="33" spans="1:23" customFormat="1" ht="15" x14ac:dyDescent="0.25">
      <c r="A33" t="str">
        <f t="shared" si="0"/>
        <v>C</v>
      </c>
      <c r="B33" s="202"/>
      <c r="C33" s="199"/>
      <c r="D33" s="29" t="s">
        <v>284</v>
      </c>
      <c r="E33" s="152" t="s">
        <v>509</v>
      </c>
      <c r="F33" s="42">
        <v>3</v>
      </c>
    </row>
    <row r="34" spans="1:23" customFormat="1" ht="15" x14ac:dyDescent="0.25">
      <c r="A34" t="str">
        <f t="shared" si="0"/>
        <v>C</v>
      </c>
      <c r="B34" s="202"/>
      <c r="C34" s="199"/>
      <c r="D34" s="29" t="s">
        <v>162</v>
      </c>
      <c r="E34" s="152" t="s">
        <v>285</v>
      </c>
      <c r="F34" s="42">
        <v>3</v>
      </c>
    </row>
    <row r="35" spans="1:23" customFormat="1" ht="15.75" thickBot="1" x14ac:dyDescent="0.3">
      <c r="A35" t="str">
        <f t="shared" si="0"/>
        <v>C</v>
      </c>
      <c r="B35" s="202"/>
      <c r="C35" s="199"/>
      <c r="D35" s="29" t="s">
        <v>286</v>
      </c>
      <c r="E35" s="152" t="s">
        <v>292</v>
      </c>
      <c r="F35" s="42">
        <v>3</v>
      </c>
    </row>
    <row r="36" spans="1:23" customFormat="1" ht="15.75" thickBot="1" x14ac:dyDescent="0.3">
      <c r="A36" t="str">
        <f t="shared" si="0"/>
        <v>C</v>
      </c>
      <c r="B36" s="202"/>
      <c r="C36" s="199"/>
      <c r="D36" s="29" t="s">
        <v>288</v>
      </c>
      <c r="E36" s="152" t="s">
        <v>294</v>
      </c>
      <c r="F36" s="42">
        <v>3</v>
      </c>
      <c r="I36" s="231" t="s">
        <v>441</v>
      </c>
      <c r="J36" s="232"/>
      <c r="K36" s="233"/>
    </row>
    <row r="37" spans="1:23" customFormat="1" ht="15.75" thickBot="1" x14ac:dyDescent="0.3">
      <c r="A37" t="str">
        <f t="shared" si="0"/>
        <v>C</v>
      </c>
      <c r="B37" s="202"/>
      <c r="C37" s="199"/>
      <c r="D37" s="29" t="s">
        <v>289</v>
      </c>
      <c r="E37" s="152" t="s">
        <v>296</v>
      </c>
      <c r="F37" s="42">
        <v>3</v>
      </c>
      <c r="I37" s="73" t="s">
        <v>182</v>
      </c>
      <c r="J37" s="74" t="s">
        <v>442</v>
      </c>
      <c r="K37" s="74" t="s">
        <v>443</v>
      </c>
    </row>
    <row r="38" spans="1:23" customFormat="1" ht="34.5" thickBot="1" x14ac:dyDescent="0.3">
      <c r="A38" t="str">
        <f t="shared" si="0"/>
        <v>C</v>
      </c>
      <c r="B38" s="202"/>
      <c r="C38" s="199"/>
      <c r="D38" s="29" t="s">
        <v>290</v>
      </c>
      <c r="E38" s="152" t="s">
        <v>287</v>
      </c>
      <c r="F38" s="42">
        <v>3</v>
      </c>
      <c r="I38" s="61">
        <v>10</v>
      </c>
      <c r="J38" s="75" t="s">
        <v>185</v>
      </c>
      <c r="K38" s="75" t="s">
        <v>444</v>
      </c>
    </row>
    <row r="39" spans="1:23" customFormat="1" ht="23.25" thickBot="1" x14ac:dyDescent="0.3">
      <c r="A39" t="str">
        <f t="shared" si="0"/>
        <v>I</v>
      </c>
      <c r="B39" s="202"/>
      <c r="C39" s="199"/>
      <c r="D39" s="29" t="s">
        <v>169</v>
      </c>
      <c r="E39" s="153" t="s">
        <v>291</v>
      </c>
      <c r="F39" s="42">
        <v>3</v>
      </c>
      <c r="I39" s="61">
        <v>7</v>
      </c>
      <c r="J39" s="75" t="s">
        <v>186</v>
      </c>
      <c r="K39" s="75" t="s">
        <v>445</v>
      </c>
    </row>
    <row r="40" spans="1:23" customFormat="1" ht="24" thickBot="1" x14ac:dyDescent="0.3">
      <c r="A40" t="str">
        <f t="shared" si="0"/>
        <v>I</v>
      </c>
      <c r="B40" s="202"/>
      <c r="C40" s="204" t="s">
        <v>524</v>
      </c>
      <c r="D40" s="29" t="s">
        <v>176</v>
      </c>
      <c r="E40" s="62" t="s">
        <v>510</v>
      </c>
      <c r="F40" s="42">
        <v>7</v>
      </c>
      <c r="I40" s="61">
        <v>5</v>
      </c>
      <c r="J40" s="75" t="s">
        <v>187</v>
      </c>
      <c r="K40" s="75" t="s">
        <v>446</v>
      </c>
    </row>
    <row r="41" spans="1:23" customFormat="1" ht="24" thickBot="1" x14ac:dyDescent="0.3">
      <c r="A41" t="str">
        <f t="shared" si="0"/>
        <v>I</v>
      </c>
      <c r="B41" s="202"/>
      <c r="C41" s="205"/>
      <c r="D41" s="29" t="s">
        <v>293</v>
      </c>
      <c r="E41" s="62" t="s">
        <v>300</v>
      </c>
      <c r="F41" s="42">
        <v>7</v>
      </c>
      <c r="I41" s="61">
        <v>3</v>
      </c>
      <c r="J41" s="75" t="s">
        <v>188</v>
      </c>
      <c r="K41" s="75" t="s">
        <v>447</v>
      </c>
    </row>
    <row r="42" spans="1:23" customFormat="1" ht="23.25" thickBot="1" x14ac:dyDescent="0.3">
      <c r="A42" t="str">
        <f t="shared" si="0"/>
        <v>C</v>
      </c>
      <c r="B42" s="161"/>
      <c r="C42" s="204" t="s">
        <v>59</v>
      </c>
      <c r="D42" s="29" t="s">
        <v>297</v>
      </c>
      <c r="E42" s="152" t="s">
        <v>148</v>
      </c>
      <c r="F42" s="42">
        <v>5</v>
      </c>
      <c r="I42" s="61">
        <v>1</v>
      </c>
      <c r="J42" s="75" t="s">
        <v>189</v>
      </c>
      <c r="K42" s="75" t="s">
        <v>448</v>
      </c>
    </row>
    <row r="43" spans="1:23" customFormat="1" ht="15" customHeight="1" x14ac:dyDescent="0.25">
      <c r="A43" t="str">
        <f t="shared" si="0"/>
        <v>C</v>
      </c>
      <c r="B43" s="161"/>
      <c r="C43" s="206"/>
      <c r="D43" s="29" t="s">
        <v>301</v>
      </c>
      <c r="E43" s="152" t="s">
        <v>511</v>
      </c>
      <c r="F43" s="42">
        <v>5</v>
      </c>
      <c r="I43" s="48"/>
    </row>
    <row r="44" spans="1:23" customFormat="1" ht="23.25" x14ac:dyDescent="0.25">
      <c r="A44" t="str">
        <f t="shared" si="0"/>
        <v>C</v>
      </c>
      <c r="B44" s="161"/>
      <c r="C44" s="206"/>
      <c r="D44" s="29" t="s">
        <v>302</v>
      </c>
      <c r="E44" s="64" t="s">
        <v>512</v>
      </c>
      <c r="F44" s="42">
        <v>5</v>
      </c>
      <c r="I44" s="48"/>
    </row>
    <row r="45" spans="1:23" customFormat="1" ht="23.25" x14ac:dyDescent="0.25">
      <c r="A45" t="str">
        <f t="shared" si="0"/>
        <v>I</v>
      </c>
      <c r="B45" s="202" t="s">
        <v>525</v>
      </c>
      <c r="C45" s="206"/>
      <c r="D45" s="29" t="s">
        <v>295</v>
      </c>
      <c r="E45" s="62" t="s">
        <v>513</v>
      </c>
      <c r="F45" s="42">
        <v>5</v>
      </c>
      <c r="I45" s="27"/>
      <c r="J45" s="70" t="s">
        <v>424</v>
      </c>
      <c r="K45" s="70" t="s">
        <v>425</v>
      </c>
      <c r="L45" s="70" t="s">
        <v>426</v>
      </c>
      <c r="M45" s="70" t="s">
        <v>427</v>
      </c>
      <c r="N45" s="70" t="s">
        <v>428</v>
      </c>
      <c r="O45" s="70" t="s">
        <v>429</v>
      </c>
      <c r="P45" s="70" t="s">
        <v>430</v>
      </c>
      <c r="Q45" s="70" t="s">
        <v>431</v>
      </c>
      <c r="R45" s="70" t="s">
        <v>432</v>
      </c>
      <c r="S45" s="70" t="s">
        <v>433</v>
      </c>
      <c r="T45" s="70" t="s">
        <v>434</v>
      </c>
      <c r="U45" s="70" t="s">
        <v>435</v>
      </c>
      <c r="V45" s="70" t="s">
        <v>436</v>
      </c>
      <c r="W45" s="70" t="s">
        <v>437</v>
      </c>
    </row>
    <row r="46" spans="1:23" customFormat="1" ht="23.25" x14ac:dyDescent="0.25">
      <c r="A46" t="str">
        <f t="shared" si="0"/>
        <v>I</v>
      </c>
      <c r="B46" s="203"/>
      <c r="C46" s="205"/>
      <c r="D46" s="29" t="s">
        <v>177</v>
      </c>
      <c r="E46" s="62" t="s">
        <v>514</v>
      </c>
      <c r="F46" s="42">
        <v>5</v>
      </c>
      <c r="I46" s="27" t="s">
        <v>438</v>
      </c>
      <c r="J46" s="84">
        <f>AVERAGE(F10:F46)</f>
        <v>4.2972972972972974</v>
      </c>
      <c r="K46" s="84">
        <f>AVERAGE(F47:F56)</f>
        <v>10</v>
      </c>
      <c r="L46" s="84">
        <f>AVERAGE(F57:F66)</f>
        <v>7</v>
      </c>
      <c r="M46" s="84">
        <f>AVERAGE(F68:F74)</f>
        <v>6.8571428571428568</v>
      </c>
      <c r="N46" s="84">
        <f>AVERAGE(F75:F106)</f>
        <v>6.75</v>
      </c>
      <c r="O46" s="84">
        <f>AVERAGE(F107:F108)</f>
        <v>10</v>
      </c>
      <c r="P46" s="84">
        <f>AVERAGE(F109:F110)</f>
        <v>10</v>
      </c>
      <c r="Q46" s="84">
        <f>AVERAGE(F111:F114)</f>
        <v>10</v>
      </c>
      <c r="R46" s="84">
        <f>AVERAGE(F115)</f>
        <v>10</v>
      </c>
      <c r="S46" s="84">
        <f>AVERAGE(F116:F117)</f>
        <v>10</v>
      </c>
      <c r="T46" s="84">
        <f>AVERAGE(F118:F121)</f>
        <v>8.5</v>
      </c>
      <c r="U46" s="84">
        <f>AVERAGE(F122:F127)</f>
        <v>7</v>
      </c>
      <c r="V46" s="84">
        <f>AVERAGE(F128:F141)</f>
        <v>7.2857142857142856</v>
      </c>
      <c r="W46" s="84">
        <f>AVERAGE(F142:F144)</f>
        <v>7</v>
      </c>
    </row>
    <row r="47" spans="1:23" customFormat="1" ht="23.25" customHeight="1" x14ac:dyDescent="0.25">
      <c r="A47" t="str">
        <f t="shared" si="0"/>
        <v>C</v>
      </c>
      <c r="B47" s="202" t="s">
        <v>526</v>
      </c>
      <c r="C47" s="163" t="s">
        <v>527</v>
      </c>
      <c r="D47" s="29" t="s">
        <v>303</v>
      </c>
      <c r="E47" s="63" t="s">
        <v>515</v>
      </c>
      <c r="F47" s="42">
        <v>10</v>
      </c>
      <c r="I47" s="27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</row>
    <row r="48" spans="1:23" customFormat="1" ht="23.25" x14ac:dyDescent="0.25">
      <c r="A48" t="str">
        <f t="shared" si="0"/>
        <v>C</v>
      </c>
      <c r="B48" s="202"/>
      <c r="C48" s="163"/>
      <c r="D48" s="29" t="s">
        <v>305</v>
      </c>
      <c r="E48" s="63" t="s">
        <v>143</v>
      </c>
      <c r="F48" s="42">
        <v>10</v>
      </c>
      <c r="I48" s="27"/>
    </row>
    <row r="49" spans="1:9" customFormat="1" ht="23.25" x14ac:dyDescent="0.25">
      <c r="A49" t="str">
        <f t="shared" si="0"/>
        <v>C</v>
      </c>
      <c r="B49" s="202"/>
      <c r="C49" s="163"/>
      <c r="D49" s="29" t="s">
        <v>307</v>
      </c>
      <c r="E49" s="63" t="s">
        <v>147</v>
      </c>
      <c r="F49" s="42">
        <v>10</v>
      </c>
      <c r="I49" s="27"/>
    </row>
    <row r="50" spans="1:9" customFormat="1" ht="15" x14ac:dyDescent="0.25">
      <c r="A50" t="str">
        <f t="shared" si="0"/>
        <v>I</v>
      </c>
      <c r="B50" s="202"/>
      <c r="C50" s="163"/>
      <c r="D50" s="29" t="s">
        <v>298</v>
      </c>
      <c r="E50" s="155" t="s">
        <v>306</v>
      </c>
      <c r="F50" s="42">
        <v>10</v>
      </c>
      <c r="I50" s="27"/>
    </row>
    <row r="51" spans="1:9" customFormat="1" ht="36" x14ac:dyDescent="0.25">
      <c r="A51" t="str">
        <f t="shared" si="0"/>
        <v>I</v>
      </c>
      <c r="B51" s="164" t="s">
        <v>194</v>
      </c>
      <c r="C51" s="29" t="s">
        <v>42</v>
      </c>
      <c r="D51" s="29" t="s">
        <v>299</v>
      </c>
      <c r="E51" s="62" t="s">
        <v>310</v>
      </c>
      <c r="F51" s="42">
        <v>10</v>
      </c>
      <c r="I51" s="27"/>
    </row>
    <row r="52" spans="1:9" customFormat="1" ht="15" x14ac:dyDescent="0.25">
      <c r="A52" t="str">
        <f t="shared" si="0"/>
        <v>I</v>
      </c>
      <c r="B52" s="201" t="s">
        <v>195</v>
      </c>
      <c r="C52" s="198" t="s">
        <v>43</v>
      </c>
      <c r="D52" s="29" t="s">
        <v>304</v>
      </c>
      <c r="E52" s="62" t="s">
        <v>311</v>
      </c>
      <c r="F52" s="42">
        <v>10</v>
      </c>
      <c r="I52" s="27"/>
    </row>
    <row r="53" spans="1:9" customFormat="1" ht="15" x14ac:dyDescent="0.25">
      <c r="A53" t="str">
        <f t="shared" si="0"/>
        <v>I</v>
      </c>
      <c r="B53" s="202"/>
      <c r="C53" s="199"/>
      <c r="D53" s="29" t="s">
        <v>170</v>
      </c>
      <c r="E53" s="62" t="s">
        <v>312</v>
      </c>
      <c r="F53" s="42">
        <v>10</v>
      </c>
      <c r="I53" s="27"/>
    </row>
    <row r="54" spans="1:9" customFormat="1" ht="15" x14ac:dyDescent="0.25">
      <c r="A54" t="str">
        <f t="shared" si="0"/>
        <v>I</v>
      </c>
      <c r="B54" s="202"/>
      <c r="C54" s="199"/>
      <c r="D54" s="29" t="s">
        <v>171</v>
      </c>
      <c r="E54" s="62" t="s">
        <v>313</v>
      </c>
      <c r="F54" s="42">
        <v>10</v>
      </c>
      <c r="I54" s="27"/>
    </row>
    <row r="55" spans="1:9" customFormat="1" ht="15" x14ac:dyDescent="0.25">
      <c r="A55" t="str">
        <f t="shared" si="0"/>
        <v>I</v>
      </c>
      <c r="B55" s="203"/>
      <c r="C55" s="200"/>
      <c r="D55" s="29" t="s">
        <v>158</v>
      </c>
      <c r="E55" s="62" t="s">
        <v>314</v>
      </c>
      <c r="F55" s="42">
        <v>10</v>
      </c>
      <c r="I55" s="27"/>
    </row>
    <row r="56" spans="1:9" customFormat="1" ht="36" x14ac:dyDescent="0.25">
      <c r="A56" t="str">
        <f t="shared" si="0"/>
        <v>I</v>
      </c>
      <c r="B56" s="164" t="s">
        <v>196</v>
      </c>
      <c r="C56" s="29" t="s">
        <v>60</v>
      </c>
      <c r="D56" s="29" t="s">
        <v>167</v>
      </c>
      <c r="E56" s="62" t="s">
        <v>60</v>
      </c>
      <c r="F56" s="42">
        <v>10</v>
      </c>
      <c r="I56" s="27"/>
    </row>
    <row r="57" spans="1:9" customFormat="1" ht="23.25" x14ac:dyDescent="0.25">
      <c r="A57" t="str">
        <f t="shared" si="0"/>
        <v>C</v>
      </c>
      <c r="B57" s="202" t="s">
        <v>539</v>
      </c>
      <c r="C57" s="204" t="s">
        <v>61</v>
      </c>
      <c r="D57" s="29" t="s">
        <v>308</v>
      </c>
      <c r="E57" s="64" t="s">
        <v>138</v>
      </c>
      <c r="F57" s="42">
        <v>7</v>
      </c>
      <c r="I57" s="27"/>
    </row>
    <row r="58" spans="1:9" customFormat="1" ht="15" customHeight="1" x14ac:dyDescent="0.25">
      <c r="A58" t="str">
        <f t="shared" si="0"/>
        <v>C</v>
      </c>
      <c r="B58" s="202"/>
      <c r="C58" s="206"/>
      <c r="D58" s="29" t="s">
        <v>309</v>
      </c>
      <c r="E58" s="64" t="s">
        <v>318</v>
      </c>
      <c r="F58" s="42">
        <v>7</v>
      </c>
      <c r="I58" s="27"/>
    </row>
    <row r="59" spans="1:9" customFormat="1" ht="23.25" x14ac:dyDescent="0.25">
      <c r="A59" t="str">
        <f t="shared" si="0"/>
        <v>C</v>
      </c>
      <c r="B59" s="202"/>
      <c r="C59" s="206"/>
      <c r="D59" s="29" t="s">
        <v>315</v>
      </c>
      <c r="E59" s="64" t="s">
        <v>146</v>
      </c>
      <c r="F59" s="42">
        <v>7</v>
      </c>
      <c r="I59" s="27"/>
    </row>
    <row r="60" spans="1:9" customFormat="1" ht="45.75" x14ac:dyDescent="0.25">
      <c r="A60" t="str">
        <f t="shared" si="0"/>
        <v>C</v>
      </c>
      <c r="B60" s="202"/>
      <c r="C60" s="206"/>
      <c r="D60" s="29" t="s">
        <v>316</v>
      </c>
      <c r="E60" s="64" t="s">
        <v>130</v>
      </c>
      <c r="F60" s="42">
        <v>7</v>
      </c>
      <c r="I60" s="27"/>
    </row>
    <row r="61" spans="1:9" customFormat="1" ht="15" x14ac:dyDescent="0.25">
      <c r="A61" t="str">
        <f t="shared" si="0"/>
        <v>I</v>
      </c>
      <c r="B61" s="202"/>
      <c r="C61" s="206"/>
      <c r="D61" s="29" t="s">
        <v>157</v>
      </c>
      <c r="E61" s="62" t="s">
        <v>321</v>
      </c>
      <c r="F61" s="42">
        <v>7</v>
      </c>
      <c r="I61" s="27"/>
    </row>
    <row r="62" spans="1:9" customFormat="1" ht="23.25" x14ac:dyDescent="0.25">
      <c r="A62" t="str">
        <f t="shared" si="0"/>
        <v>I</v>
      </c>
      <c r="B62" s="202"/>
      <c r="C62" s="205"/>
      <c r="D62" s="29" t="s">
        <v>161</v>
      </c>
      <c r="E62" s="62" t="s">
        <v>322</v>
      </c>
      <c r="F62" s="42">
        <v>7</v>
      </c>
      <c r="I62" s="27"/>
    </row>
    <row r="63" spans="1:9" customFormat="1" ht="23.25" customHeight="1" x14ac:dyDescent="0.25">
      <c r="A63" t="str">
        <f t="shared" si="0"/>
        <v>C</v>
      </c>
      <c r="B63" s="201" t="s">
        <v>197</v>
      </c>
      <c r="C63" s="198" t="s">
        <v>62</v>
      </c>
      <c r="D63" s="29" t="s">
        <v>317</v>
      </c>
      <c r="E63" s="64" t="s">
        <v>324</v>
      </c>
      <c r="F63" s="42">
        <v>7</v>
      </c>
      <c r="I63" s="27"/>
    </row>
    <row r="64" spans="1:9" customFormat="1" ht="15" x14ac:dyDescent="0.25">
      <c r="A64" t="str">
        <f t="shared" si="0"/>
        <v>C</v>
      </c>
      <c r="B64" s="202"/>
      <c r="C64" s="199"/>
      <c r="D64" s="29" t="s">
        <v>319</v>
      </c>
      <c r="E64" s="64" t="s">
        <v>132</v>
      </c>
      <c r="F64" s="42">
        <v>7</v>
      </c>
      <c r="I64" s="27"/>
    </row>
    <row r="65" spans="1:9" customFormat="1" ht="23.25" x14ac:dyDescent="0.25">
      <c r="A65" t="str">
        <f t="shared" si="0"/>
        <v>C</v>
      </c>
      <c r="B65" s="202"/>
      <c r="C65" s="199"/>
      <c r="D65" s="29" t="s">
        <v>320</v>
      </c>
      <c r="E65" s="64" t="s">
        <v>327</v>
      </c>
      <c r="F65" s="42">
        <v>7</v>
      </c>
      <c r="I65" s="27"/>
    </row>
    <row r="66" spans="1:9" customFormat="1" ht="45.75" x14ac:dyDescent="0.25">
      <c r="A66" t="str">
        <f t="shared" si="0"/>
        <v>C</v>
      </c>
      <c r="B66" s="202"/>
      <c r="C66" s="199"/>
      <c r="D66" s="29" t="s">
        <v>323</v>
      </c>
      <c r="E66" s="64" t="s">
        <v>131</v>
      </c>
      <c r="F66" s="42">
        <v>7</v>
      </c>
      <c r="I66" s="27"/>
    </row>
    <row r="67" spans="1:9" customFormat="1" ht="15" x14ac:dyDescent="0.25">
      <c r="A67" t="str">
        <f t="shared" si="0"/>
        <v>C</v>
      </c>
      <c r="B67" s="207" t="s">
        <v>198</v>
      </c>
      <c r="C67" s="209" t="s">
        <v>528</v>
      </c>
      <c r="D67" s="149" t="s">
        <v>325</v>
      </c>
      <c r="E67" s="154" t="s">
        <v>63</v>
      </c>
      <c r="F67" s="42">
        <v>5</v>
      </c>
    </row>
    <row r="68" spans="1:9" customFormat="1" ht="24" x14ac:dyDescent="0.25">
      <c r="A68" t="str">
        <f t="shared" si="0"/>
        <v>I</v>
      </c>
      <c r="B68" s="208"/>
      <c r="C68" s="210"/>
      <c r="D68" s="149" t="s">
        <v>172</v>
      </c>
      <c r="E68" s="156" t="s">
        <v>516</v>
      </c>
      <c r="F68" s="42">
        <v>5</v>
      </c>
    </row>
    <row r="69" spans="1:9" customFormat="1" ht="36" x14ac:dyDescent="0.25">
      <c r="A69" t="str">
        <f t="shared" si="0"/>
        <v>I</v>
      </c>
      <c r="B69" s="165" t="s">
        <v>199</v>
      </c>
      <c r="C69" s="149" t="s">
        <v>64</v>
      </c>
      <c r="D69" s="149" t="s">
        <v>164</v>
      </c>
      <c r="E69" s="156" t="s">
        <v>64</v>
      </c>
      <c r="F69" s="42">
        <v>5</v>
      </c>
    </row>
    <row r="70" spans="1:9" customFormat="1" ht="15" customHeight="1" x14ac:dyDescent="0.25">
      <c r="A70" t="str">
        <f t="shared" si="0"/>
        <v>I</v>
      </c>
      <c r="B70" s="207" t="s">
        <v>200</v>
      </c>
      <c r="C70" s="209" t="s">
        <v>529</v>
      </c>
      <c r="D70" s="149" t="s">
        <v>165</v>
      </c>
      <c r="E70" s="156" t="s">
        <v>517</v>
      </c>
      <c r="F70" s="42">
        <v>7</v>
      </c>
    </row>
    <row r="71" spans="1:9" customFormat="1" ht="24" x14ac:dyDescent="0.25">
      <c r="A71" t="str">
        <f t="shared" si="0"/>
        <v>I</v>
      </c>
      <c r="B71" s="208"/>
      <c r="C71" s="210"/>
      <c r="D71" s="149" t="s">
        <v>166</v>
      </c>
      <c r="E71" s="156" t="s">
        <v>65</v>
      </c>
      <c r="F71" s="42">
        <v>7</v>
      </c>
    </row>
    <row r="72" spans="1:9" customFormat="1" ht="24" x14ac:dyDescent="0.25">
      <c r="A72" t="str">
        <f t="shared" si="0"/>
        <v>C</v>
      </c>
      <c r="B72" s="165" t="s">
        <v>201</v>
      </c>
      <c r="C72" s="149" t="s">
        <v>44</v>
      </c>
      <c r="D72" s="149" t="s">
        <v>326</v>
      </c>
      <c r="E72" s="154" t="s">
        <v>44</v>
      </c>
      <c r="F72" s="42">
        <v>10</v>
      </c>
    </row>
    <row r="73" spans="1:9" customFormat="1" ht="23.25" x14ac:dyDescent="0.25">
      <c r="A73" t="str">
        <f t="shared" si="0"/>
        <v>C</v>
      </c>
      <c r="B73" s="192" t="s">
        <v>202</v>
      </c>
      <c r="C73" s="194" t="s">
        <v>66</v>
      </c>
      <c r="D73" s="149" t="s">
        <v>328</v>
      </c>
      <c r="E73" s="64" t="s">
        <v>150</v>
      </c>
      <c r="F73" s="42">
        <v>7</v>
      </c>
    </row>
    <row r="74" spans="1:9" customFormat="1" ht="36" x14ac:dyDescent="0.25">
      <c r="A74" t="str">
        <f t="shared" si="0"/>
        <v>I</v>
      </c>
      <c r="B74" s="193"/>
      <c r="C74" s="195"/>
      <c r="D74" s="149" t="s">
        <v>329</v>
      </c>
      <c r="E74" s="156" t="s">
        <v>339</v>
      </c>
      <c r="F74" s="42">
        <v>7</v>
      </c>
    </row>
    <row r="75" spans="1:9" customFormat="1" ht="23.25" x14ac:dyDescent="0.25">
      <c r="A75" t="str">
        <f t="shared" ref="A75:A136" si="1">MID(D75,1,1)</f>
        <v>C</v>
      </c>
      <c r="B75" s="196" t="s">
        <v>203</v>
      </c>
      <c r="C75" s="197" t="s">
        <v>126</v>
      </c>
      <c r="D75" s="149" t="s">
        <v>331</v>
      </c>
      <c r="E75" s="64" t="s">
        <v>154</v>
      </c>
      <c r="F75" s="42">
        <v>5</v>
      </c>
    </row>
    <row r="76" spans="1:9" customFormat="1" ht="23.25" x14ac:dyDescent="0.25">
      <c r="A76" t="str">
        <f t="shared" si="1"/>
        <v>C</v>
      </c>
      <c r="B76" s="196"/>
      <c r="C76" s="197"/>
      <c r="D76" s="149" t="s">
        <v>337</v>
      </c>
      <c r="E76" s="64" t="s">
        <v>343</v>
      </c>
      <c r="F76" s="42">
        <v>5</v>
      </c>
    </row>
    <row r="77" spans="1:9" customFormat="1" ht="23.25" x14ac:dyDescent="0.25">
      <c r="A77" t="str">
        <f t="shared" si="1"/>
        <v>C</v>
      </c>
      <c r="B77" s="196"/>
      <c r="C77" s="197"/>
      <c r="D77" s="177" t="s">
        <v>518</v>
      </c>
      <c r="E77" s="64" t="s">
        <v>151</v>
      </c>
      <c r="F77" s="42">
        <v>5</v>
      </c>
    </row>
    <row r="78" spans="1:9" customFormat="1" ht="34.5" x14ac:dyDescent="0.25">
      <c r="A78" t="str">
        <f t="shared" si="1"/>
        <v>C</v>
      </c>
      <c r="B78" s="196"/>
      <c r="C78" s="197"/>
      <c r="D78" s="177" t="s">
        <v>340</v>
      </c>
      <c r="E78" s="64" t="s">
        <v>139</v>
      </c>
      <c r="F78" s="42">
        <v>5</v>
      </c>
    </row>
    <row r="79" spans="1:9" customFormat="1" ht="23.25" x14ac:dyDescent="0.25">
      <c r="A79" t="str">
        <f t="shared" si="1"/>
        <v>C</v>
      </c>
      <c r="B79" s="196"/>
      <c r="C79" s="197"/>
      <c r="D79" s="177" t="s">
        <v>341</v>
      </c>
      <c r="E79" s="64" t="s">
        <v>142</v>
      </c>
      <c r="F79" s="42">
        <v>5</v>
      </c>
    </row>
    <row r="80" spans="1:9" customFormat="1" ht="23.25" x14ac:dyDescent="0.25">
      <c r="A80" t="str">
        <f t="shared" si="1"/>
        <v>C</v>
      </c>
      <c r="B80" s="196"/>
      <c r="C80" s="197"/>
      <c r="D80" s="177" t="s">
        <v>342</v>
      </c>
      <c r="E80" s="64" t="s">
        <v>144</v>
      </c>
      <c r="F80" s="42">
        <v>5</v>
      </c>
    </row>
    <row r="81" spans="1:6" customFormat="1" ht="23.25" x14ac:dyDescent="0.25">
      <c r="A81" t="str">
        <f t="shared" si="1"/>
        <v>C</v>
      </c>
      <c r="B81" s="196"/>
      <c r="C81" s="197"/>
      <c r="D81" s="177" t="s">
        <v>344</v>
      </c>
      <c r="E81" s="64" t="s">
        <v>137</v>
      </c>
      <c r="F81" s="42">
        <v>5</v>
      </c>
    </row>
    <row r="82" spans="1:6" customFormat="1" ht="23.25" customHeight="1" x14ac:dyDescent="0.25">
      <c r="A82" t="str">
        <f t="shared" si="1"/>
        <v>C</v>
      </c>
      <c r="B82" s="196"/>
      <c r="C82" s="197"/>
      <c r="D82" s="177" t="s">
        <v>345</v>
      </c>
      <c r="E82" s="63" t="s">
        <v>129</v>
      </c>
      <c r="F82" s="42">
        <v>5</v>
      </c>
    </row>
    <row r="83" spans="1:6" customFormat="1" ht="36" x14ac:dyDescent="0.25">
      <c r="A83" t="str">
        <f t="shared" si="1"/>
        <v>I</v>
      </c>
      <c r="B83" s="165" t="s">
        <v>204</v>
      </c>
      <c r="C83" s="149" t="s">
        <v>67</v>
      </c>
      <c r="D83" s="149" t="s">
        <v>330</v>
      </c>
      <c r="E83" s="62" t="s">
        <v>349</v>
      </c>
      <c r="F83" s="42">
        <v>5</v>
      </c>
    </row>
    <row r="84" spans="1:6" customFormat="1" ht="15" customHeight="1" x14ac:dyDescent="0.25">
      <c r="A84" t="str">
        <f t="shared" si="1"/>
        <v>C</v>
      </c>
      <c r="B84" s="162" t="s">
        <v>205</v>
      </c>
      <c r="C84" s="166" t="s">
        <v>530</v>
      </c>
      <c r="D84" s="149" t="s">
        <v>346</v>
      </c>
      <c r="E84" s="64" t="s">
        <v>519</v>
      </c>
      <c r="F84" s="42">
        <v>5</v>
      </c>
    </row>
    <row r="85" spans="1:6" customFormat="1" ht="23.25" x14ac:dyDescent="0.25">
      <c r="A85" t="str">
        <f t="shared" si="1"/>
        <v>I</v>
      </c>
      <c r="B85" s="192" t="s">
        <v>206</v>
      </c>
      <c r="C85" s="211" t="s">
        <v>68</v>
      </c>
      <c r="D85" s="65" t="s">
        <v>332</v>
      </c>
      <c r="E85" s="62" t="s">
        <v>520</v>
      </c>
      <c r="F85" s="42">
        <v>7</v>
      </c>
    </row>
    <row r="86" spans="1:6" customFormat="1" ht="23.25" x14ac:dyDescent="0.25">
      <c r="A86" t="str">
        <f t="shared" si="1"/>
        <v>I</v>
      </c>
      <c r="B86" s="196"/>
      <c r="C86" s="212"/>
      <c r="D86" s="65" t="s">
        <v>333</v>
      </c>
      <c r="E86" s="62" t="s">
        <v>521</v>
      </c>
      <c r="F86" s="42">
        <v>7</v>
      </c>
    </row>
    <row r="87" spans="1:6" customFormat="1" ht="23.25" x14ac:dyDescent="0.25">
      <c r="A87" t="str">
        <f t="shared" si="1"/>
        <v>I</v>
      </c>
      <c r="B87" s="196"/>
      <c r="C87" s="212"/>
      <c r="D87" s="65" t="s">
        <v>334</v>
      </c>
      <c r="E87" s="62" t="s">
        <v>522</v>
      </c>
      <c r="F87" s="42">
        <v>7</v>
      </c>
    </row>
    <row r="88" spans="1:6" customFormat="1" ht="23.25" x14ac:dyDescent="0.25">
      <c r="A88" t="str">
        <f t="shared" si="1"/>
        <v>I</v>
      </c>
      <c r="B88" s="193"/>
      <c r="C88" s="213"/>
      <c r="D88" s="65" t="s">
        <v>335</v>
      </c>
      <c r="E88" s="62" t="s">
        <v>523</v>
      </c>
      <c r="F88" s="42">
        <v>7</v>
      </c>
    </row>
    <row r="89" spans="1:6" customFormat="1" ht="45.75" x14ac:dyDescent="0.25">
      <c r="A89" t="str">
        <f t="shared" si="1"/>
        <v>C</v>
      </c>
      <c r="B89" s="192" t="s">
        <v>207</v>
      </c>
      <c r="C89" s="194" t="s">
        <v>69</v>
      </c>
      <c r="D89" s="149" t="s">
        <v>347</v>
      </c>
      <c r="E89" s="64" t="s">
        <v>133</v>
      </c>
      <c r="F89" s="42">
        <v>7</v>
      </c>
    </row>
    <row r="90" spans="1:6" customFormat="1" ht="45.75" x14ac:dyDescent="0.25">
      <c r="A90" t="str">
        <f t="shared" si="1"/>
        <v>C</v>
      </c>
      <c r="B90" s="196"/>
      <c r="C90" s="197"/>
      <c r="D90" s="149" t="s">
        <v>350</v>
      </c>
      <c r="E90" s="64" t="s">
        <v>135</v>
      </c>
      <c r="F90" s="42">
        <v>7</v>
      </c>
    </row>
    <row r="91" spans="1:6" customFormat="1" ht="45.75" x14ac:dyDescent="0.25">
      <c r="A91" t="str">
        <f t="shared" si="1"/>
        <v>C</v>
      </c>
      <c r="B91" s="196"/>
      <c r="C91" s="197"/>
      <c r="D91" s="177" t="s">
        <v>351</v>
      </c>
      <c r="E91" s="64" t="s">
        <v>136</v>
      </c>
      <c r="F91" s="42">
        <v>7</v>
      </c>
    </row>
    <row r="92" spans="1:6" customFormat="1" ht="23.25" customHeight="1" x14ac:dyDescent="0.25">
      <c r="A92" t="str">
        <f t="shared" si="1"/>
        <v>C</v>
      </c>
      <c r="B92" s="196"/>
      <c r="C92" s="197"/>
      <c r="D92" s="177" t="s">
        <v>352</v>
      </c>
      <c r="E92" s="64" t="s">
        <v>153</v>
      </c>
      <c r="F92" s="42">
        <v>7</v>
      </c>
    </row>
    <row r="93" spans="1:6" customFormat="1" ht="23.25" x14ac:dyDescent="0.25">
      <c r="A93" t="str">
        <f t="shared" si="1"/>
        <v>C</v>
      </c>
      <c r="B93" s="196"/>
      <c r="C93" s="197"/>
      <c r="D93" s="177" t="s">
        <v>357</v>
      </c>
      <c r="E93" s="64" t="s">
        <v>155</v>
      </c>
      <c r="F93" s="42">
        <v>7</v>
      </c>
    </row>
    <row r="94" spans="1:6" customFormat="1" ht="24" x14ac:dyDescent="0.25">
      <c r="A94" t="str">
        <f t="shared" si="1"/>
        <v>C</v>
      </c>
      <c r="B94" s="192" t="s">
        <v>208</v>
      </c>
      <c r="C94" s="194" t="s">
        <v>70</v>
      </c>
      <c r="D94" s="177" t="s">
        <v>358</v>
      </c>
      <c r="E94" s="157" t="s">
        <v>70</v>
      </c>
      <c r="F94" s="42">
        <v>7</v>
      </c>
    </row>
    <row r="95" spans="1:6" customFormat="1" ht="15" customHeight="1" x14ac:dyDescent="0.25">
      <c r="A95" t="str">
        <f t="shared" si="1"/>
        <v>I</v>
      </c>
      <c r="B95" s="193"/>
      <c r="C95" s="195"/>
      <c r="D95" s="149" t="s">
        <v>336</v>
      </c>
      <c r="E95" s="156" t="s">
        <v>367</v>
      </c>
      <c r="F95" s="42">
        <v>7</v>
      </c>
    </row>
    <row r="96" spans="1:6" customFormat="1" ht="24" x14ac:dyDescent="0.25">
      <c r="A96" t="str">
        <f t="shared" si="1"/>
        <v>C</v>
      </c>
      <c r="B96" s="192" t="s">
        <v>209</v>
      </c>
      <c r="C96" s="194" t="s">
        <v>71</v>
      </c>
      <c r="D96" s="149" t="s">
        <v>359</v>
      </c>
      <c r="E96" s="157" t="s">
        <v>369</v>
      </c>
      <c r="F96" s="42">
        <v>7</v>
      </c>
    </row>
    <row r="97" spans="1:6" customFormat="1" ht="23.25" x14ac:dyDescent="0.25">
      <c r="A97" t="str">
        <f t="shared" si="1"/>
        <v>I</v>
      </c>
      <c r="B97" s="193"/>
      <c r="C97" s="195"/>
      <c r="D97" s="149" t="s">
        <v>338</v>
      </c>
      <c r="E97" s="62" t="s">
        <v>371</v>
      </c>
      <c r="F97" s="42">
        <v>7</v>
      </c>
    </row>
    <row r="98" spans="1:6" customFormat="1" ht="45.75" x14ac:dyDescent="0.25">
      <c r="A98" t="str">
        <f t="shared" si="1"/>
        <v>C</v>
      </c>
      <c r="B98" s="192" t="s">
        <v>210</v>
      </c>
      <c r="C98" s="194" t="s">
        <v>72</v>
      </c>
      <c r="D98" s="149" t="s">
        <v>360</v>
      </c>
      <c r="E98" s="64" t="s">
        <v>134</v>
      </c>
      <c r="F98" s="42">
        <v>7</v>
      </c>
    </row>
    <row r="99" spans="1:6" customFormat="1" ht="34.5" x14ac:dyDescent="0.25">
      <c r="A99" t="str">
        <f t="shared" si="1"/>
        <v>C</v>
      </c>
      <c r="B99" s="196"/>
      <c r="C99" s="197"/>
      <c r="D99" s="149" t="s">
        <v>361</v>
      </c>
      <c r="E99" s="64" t="s">
        <v>152</v>
      </c>
      <c r="F99" s="42">
        <v>7</v>
      </c>
    </row>
    <row r="100" spans="1:6" customFormat="1" ht="34.5" x14ac:dyDescent="0.25">
      <c r="A100" t="str">
        <f t="shared" si="1"/>
        <v>C</v>
      </c>
      <c r="B100" s="196"/>
      <c r="C100" s="197"/>
      <c r="D100" s="177" t="s">
        <v>364</v>
      </c>
      <c r="E100" s="64" t="s">
        <v>140</v>
      </c>
      <c r="F100" s="42">
        <v>7</v>
      </c>
    </row>
    <row r="101" spans="1:6" customFormat="1" ht="23.25" x14ac:dyDescent="0.25">
      <c r="A101" t="str">
        <f t="shared" si="1"/>
        <v>C</v>
      </c>
      <c r="B101" s="196"/>
      <c r="C101" s="197"/>
      <c r="D101" s="177" t="s">
        <v>365</v>
      </c>
      <c r="E101" s="64" t="s">
        <v>141</v>
      </c>
      <c r="F101" s="42">
        <v>7</v>
      </c>
    </row>
    <row r="102" spans="1:6" customFormat="1" ht="23.25" x14ac:dyDescent="0.25">
      <c r="A102" t="str">
        <f t="shared" si="1"/>
        <v>C</v>
      </c>
      <c r="B102" s="196"/>
      <c r="C102" s="197"/>
      <c r="D102" s="177" t="s">
        <v>368</v>
      </c>
      <c r="E102" s="64" t="s">
        <v>145</v>
      </c>
      <c r="F102" s="42">
        <v>7</v>
      </c>
    </row>
    <row r="103" spans="1:6" customFormat="1" ht="23.25" x14ac:dyDescent="0.25">
      <c r="A103" t="str">
        <f t="shared" si="1"/>
        <v>I</v>
      </c>
      <c r="B103" s="192" t="s">
        <v>211</v>
      </c>
      <c r="C103" s="194" t="s">
        <v>73</v>
      </c>
      <c r="D103" s="149" t="s">
        <v>348</v>
      </c>
      <c r="E103" s="62" t="s">
        <v>376</v>
      </c>
      <c r="F103" s="42">
        <v>10</v>
      </c>
    </row>
    <row r="104" spans="1:6" customFormat="1" ht="23.25" x14ac:dyDescent="0.25">
      <c r="A104" t="str">
        <f t="shared" si="1"/>
        <v>I</v>
      </c>
      <c r="B104" s="196"/>
      <c r="C104" s="197"/>
      <c r="D104" s="149" t="s">
        <v>353</v>
      </c>
      <c r="E104" s="62" t="s">
        <v>378</v>
      </c>
      <c r="F104" s="42">
        <v>10</v>
      </c>
    </row>
    <row r="105" spans="1:6" customFormat="1" ht="23.25" x14ac:dyDescent="0.25">
      <c r="A105" t="str">
        <f t="shared" si="1"/>
        <v>I</v>
      </c>
      <c r="B105" s="196"/>
      <c r="C105" s="197"/>
      <c r="D105" s="149" t="s">
        <v>354</v>
      </c>
      <c r="E105" s="62" t="s">
        <v>380</v>
      </c>
      <c r="F105" s="42">
        <v>10</v>
      </c>
    </row>
    <row r="106" spans="1:6" customFormat="1" ht="22.5" customHeight="1" x14ac:dyDescent="0.25">
      <c r="A106" t="str">
        <f t="shared" si="1"/>
        <v>I</v>
      </c>
      <c r="B106" s="193"/>
      <c r="C106" s="195"/>
      <c r="D106" s="149" t="s">
        <v>355</v>
      </c>
      <c r="E106" s="62" t="s">
        <v>382</v>
      </c>
      <c r="F106" s="42">
        <v>10</v>
      </c>
    </row>
    <row r="107" spans="1:6" customFormat="1" ht="36" x14ac:dyDescent="0.25">
      <c r="A107" t="str">
        <f t="shared" si="1"/>
        <v>I</v>
      </c>
      <c r="B107" s="165" t="s">
        <v>212</v>
      </c>
      <c r="C107" s="149" t="s">
        <v>74</v>
      </c>
      <c r="D107" s="149" t="s">
        <v>356</v>
      </c>
      <c r="E107" s="156" t="s">
        <v>74</v>
      </c>
      <c r="F107" s="42">
        <v>10</v>
      </c>
    </row>
    <row r="108" spans="1:6" customFormat="1" ht="48" x14ac:dyDescent="0.25">
      <c r="A108" t="str">
        <f t="shared" si="1"/>
        <v>I</v>
      </c>
      <c r="B108" s="165" t="s">
        <v>536</v>
      </c>
      <c r="C108" s="149" t="s">
        <v>75</v>
      </c>
      <c r="D108" s="149" t="s">
        <v>362</v>
      </c>
      <c r="E108" s="156" t="s">
        <v>75</v>
      </c>
      <c r="F108" s="42">
        <v>10</v>
      </c>
    </row>
    <row r="109" spans="1:6" customFormat="1" ht="22.5" customHeight="1" x14ac:dyDescent="0.25">
      <c r="A109" t="str">
        <f t="shared" si="1"/>
        <v>I</v>
      </c>
      <c r="B109" s="165" t="s">
        <v>537</v>
      </c>
      <c r="C109" s="149" t="s">
        <v>76</v>
      </c>
      <c r="D109" s="149" t="s">
        <v>363</v>
      </c>
      <c r="E109" s="156" t="s">
        <v>76</v>
      </c>
      <c r="F109" s="42">
        <v>10</v>
      </c>
    </row>
    <row r="110" spans="1:6" customFormat="1" ht="36" x14ac:dyDescent="0.25">
      <c r="A110" t="str">
        <f t="shared" si="1"/>
        <v>I</v>
      </c>
      <c r="B110" s="165" t="s">
        <v>538</v>
      </c>
      <c r="C110" s="167" t="s">
        <v>77</v>
      </c>
      <c r="D110" s="149" t="s">
        <v>366</v>
      </c>
      <c r="E110" s="158" t="s">
        <v>77</v>
      </c>
      <c r="F110" s="42">
        <v>10</v>
      </c>
    </row>
    <row r="111" spans="1:6" customFormat="1" ht="34.5" customHeight="1" x14ac:dyDescent="0.25">
      <c r="A111" t="str">
        <f t="shared" si="1"/>
        <v>I</v>
      </c>
      <c r="B111" s="168" t="s">
        <v>213</v>
      </c>
      <c r="C111" s="30" t="s">
        <v>78</v>
      </c>
      <c r="D111" s="30" t="s">
        <v>370</v>
      </c>
      <c r="E111" s="156" t="s">
        <v>78</v>
      </c>
      <c r="F111" s="42">
        <v>10</v>
      </c>
    </row>
    <row r="112" spans="1:6" customFormat="1" ht="24" x14ac:dyDescent="0.25">
      <c r="A112" t="str">
        <f t="shared" si="1"/>
        <v>I</v>
      </c>
      <c r="B112" s="175" t="s">
        <v>214</v>
      </c>
      <c r="C112" s="176" t="s">
        <v>45</v>
      </c>
      <c r="D112" s="30" t="s">
        <v>374</v>
      </c>
      <c r="E112" s="18" t="s">
        <v>389</v>
      </c>
      <c r="F112" s="42">
        <v>10</v>
      </c>
    </row>
    <row r="113" spans="1:6" customFormat="1" ht="36" x14ac:dyDescent="0.25">
      <c r="A113" t="str">
        <f t="shared" si="1"/>
        <v>I</v>
      </c>
      <c r="B113" s="168" t="s">
        <v>215</v>
      </c>
      <c r="C113" s="30" t="s">
        <v>79</v>
      </c>
      <c r="D113" s="30" t="s">
        <v>375</v>
      </c>
      <c r="E113" s="62" t="s">
        <v>391</v>
      </c>
      <c r="F113" s="42">
        <v>10</v>
      </c>
    </row>
    <row r="114" spans="1:6" customFormat="1" ht="36" x14ac:dyDescent="0.25">
      <c r="A114" t="str">
        <f t="shared" si="1"/>
        <v>I</v>
      </c>
      <c r="B114" s="175" t="s">
        <v>216</v>
      </c>
      <c r="C114" s="169" t="s">
        <v>80</v>
      </c>
      <c r="D114" s="30" t="s">
        <v>377</v>
      </c>
      <c r="E114" s="158" t="s">
        <v>80</v>
      </c>
      <c r="F114" s="42">
        <v>10</v>
      </c>
    </row>
    <row r="115" spans="1:6" customFormat="1" ht="36" x14ac:dyDescent="0.25">
      <c r="A115" t="str">
        <f t="shared" si="1"/>
        <v>I</v>
      </c>
      <c r="B115" s="168" t="s">
        <v>217</v>
      </c>
      <c r="C115" s="30" t="s">
        <v>81</v>
      </c>
      <c r="D115" s="30" t="s">
        <v>379</v>
      </c>
      <c r="E115" s="156" t="s">
        <v>81</v>
      </c>
      <c r="F115" s="42">
        <v>10</v>
      </c>
    </row>
    <row r="116" spans="1:6" customFormat="1" ht="23.25" customHeight="1" x14ac:dyDescent="0.25">
      <c r="A116" t="str">
        <f t="shared" si="1"/>
        <v>I</v>
      </c>
      <c r="B116" s="175" t="s">
        <v>218</v>
      </c>
      <c r="C116" s="30" t="s">
        <v>46</v>
      </c>
      <c r="D116" s="30" t="s">
        <v>381</v>
      </c>
      <c r="E116" s="62" t="s">
        <v>395</v>
      </c>
      <c r="F116" s="42">
        <v>10</v>
      </c>
    </row>
    <row r="117" spans="1:6" customFormat="1" ht="36" x14ac:dyDescent="0.25">
      <c r="A117" t="str">
        <f t="shared" si="1"/>
        <v>I</v>
      </c>
      <c r="B117" s="168" t="s">
        <v>219</v>
      </c>
      <c r="C117" s="30" t="s">
        <v>47</v>
      </c>
      <c r="D117" s="30" t="s">
        <v>383</v>
      </c>
      <c r="E117" s="156" t="s">
        <v>47</v>
      </c>
      <c r="F117" s="42">
        <v>10</v>
      </c>
    </row>
    <row r="118" spans="1:6" customFormat="1" ht="24" x14ac:dyDescent="0.25">
      <c r="A118" t="str">
        <f t="shared" si="1"/>
        <v>I</v>
      </c>
      <c r="B118" s="170" t="s">
        <v>220</v>
      </c>
      <c r="C118" s="31" t="s">
        <v>398</v>
      </c>
      <c r="D118" s="31" t="s">
        <v>384</v>
      </c>
      <c r="E118" s="156" t="s">
        <v>398</v>
      </c>
      <c r="F118" s="42">
        <v>7</v>
      </c>
    </row>
    <row r="119" spans="1:6" customFormat="1" ht="36" x14ac:dyDescent="0.25">
      <c r="A119" t="str">
        <f t="shared" si="1"/>
        <v>I</v>
      </c>
      <c r="B119" s="170" t="s">
        <v>221</v>
      </c>
      <c r="C119" s="31" t="s">
        <v>400</v>
      </c>
      <c r="D119" s="31" t="s">
        <v>385</v>
      </c>
      <c r="E119" s="156" t="s">
        <v>400</v>
      </c>
      <c r="F119" s="42">
        <v>7</v>
      </c>
    </row>
    <row r="120" spans="1:6" customFormat="1" ht="36" x14ac:dyDescent="0.25">
      <c r="A120" t="str">
        <f t="shared" si="1"/>
        <v>I</v>
      </c>
      <c r="B120" s="170" t="s">
        <v>222</v>
      </c>
      <c r="C120" s="31" t="s">
        <v>402</v>
      </c>
      <c r="D120" s="31" t="s">
        <v>386</v>
      </c>
      <c r="E120" s="156" t="s">
        <v>402</v>
      </c>
      <c r="F120" s="42">
        <v>10</v>
      </c>
    </row>
    <row r="121" spans="1:6" customFormat="1" ht="24" x14ac:dyDescent="0.25">
      <c r="A121" t="str">
        <f t="shared" si="1"/>
        <v>I</v>
      </c>
      <c r="B121" s="170" t="s">
        <v>223</v>
      </c>
      <c r="C121" s="31" t="s">
        <v>48</v>
      </c>
      <c r="D121" s="31" t="s">
        <v>387</v>
      </c>
      <c r="E121" s="156" t="s">
        <v>48</v>
      </c>
      <c r="F121" s="42">
        <v>10</v>
      </c>
    </row>
    <row r="122" spans="1:6" customFormat="1" ht="15" x14ac:dyDescent="0.25">
      <c r="A122" t="str">
        <f t="shared" si="1"/>
        <v>I</v>
      </c>
      <c r="B122" s="218" t="s">
        <v>224</v>
      </c>
      <c r="C122" s="221" t="s">
        <v>49</v>
      </c>
      <c r="D122" s="32" t="s">
        <v>388</v>
      </c>
      <c r="E122" s="62" t="s">
        <v>405</v>
      </c>
      <c r="F122" s="42">
        <v>7</v>
      </c>
    </row>
    <row r="123" spans="1:6" customFormat="1" ht="15" x14ac:dyDescent="0.25">
      <c r="A123" t="str">
        <f t="shared" si="1"/>
        <v>I</v>
      </c>
      <c r="B123" s="219"/>
      <c r="C123" s="222"/>
      <c r="D123" s="32" t="s">
        <v>390</v>
      </c>
      <c r="E123" s="62" t="s">
        <v>407</v>
      </c>
      <c r="F123" s="42">
        <v>7</v>
      </c>
    </row>
    <row r="124" spans="1:6" customFormat="1" ht="15" x14ac:dyDescent="0.25">
      <c r="A124" t="str">
        <f t="shared" si="1"/>
        <v>I</v>
      </c>
      <c r="B124" s="219"/>
      <c r="C124" s="222"/>
      <c r="D124" s="32" t="s">
        <v>392</v>
      </c>
      <c r="E124" s="62" t="s">
        <v>409</v>
      </c>
      <c r="F124" s="42">
        <v>7</v>
      </c>
    </row>
    <row r="125" spans="1:6" customFormat="1" ht="15" customHeight="1" x14ac:dyDescent="0.25">
      <c r="A125" t="str">
        <f t="shared" si="1"/>
        <v>I</v>
      </c>
      <c r="B125" s="220"/>
      <c r="C125" s="223"/>
      <c r="D125" s="32" t="s">
        <v>393</v>
      </c>
      <c r="E125" s="62" t="s">
        <v>411</v>
      </c>
      <c r="F125" s="42">
        <v>7</v>
      </c>
    </row>
    <row r="126" spans="1:6" customFormat="1" ht="36" x14ac:dyDescent="0.25">
      <c r="A126" t="str">
        <f t="shared" si="1"/>
        <v>I</v>
      </c>
      <c r="B126" s="171" t="s">
        <v>225</v>
      </c>
      <c r="C126" s="32" t="s">
        <v>50</v>
      </c>
      <c r="D126" s="32" t="s">
        <v>394</v>
      </c>
      <c r="E126" s="62" t="s">
        <v>413</v>
      </c>
      <c r="F126" s="42">
        <v>7</v>
      </c>
    </row>
    <row r="127" spans="1:6" customFormat="1" ht="24" x14ac:dyDescent="0.25">
      <c r="A127" t="str">
        <f t="shared" si="1"/>
        <v>I</v>
      </c>
      <c r="B127" s="171" t="s">
        <v>226</v>
      </c>
      <c r="C127" s="32" t="s">
        <v>51</v>
      </c>
      <c r="D127" s="32" t="s">
        <v>396</v>
      </c>
      <c r="E127" s="62" t="s">
        <v>415</v>
      </c>
      <c r="F127" s="42">
        <v>7</v>
      </c>
    </row>
    <row r="128" spans="1:6" customFormat="1" ht="15" x14ac:dyDescent="0.25">
      <c r="A128" t="str">
        <f t="shared" si="1"/>
        <v>I</v>
      </c>
      <c r="B128" s="172" t="s">
        <v>230</v>
      </c>
      <c r="C128" s="150" t="s">
        <v>82</v>
      </c>
      <c r="D128" s="150" t="s">
        <v>397</v>
      </c>
      <c r="E128" s="159" t="s">
        <v>82</v>
      </c>
      <c r="F128" s="42">
        <v>7</v>
      </c>
    </row>
    <row r="129" spans="1:6" customFormat="1" ht="24" x14ac:dyDescent="0.25">
      <c r="A129" t="str">
        <f t="shared" si="1"/>
        <v>I</v>
      </c>
      <c r="B129" s="172" t="s">
        <v>231</v>
      </c>
      <c r="C129" s="150" t="s">
        <v>83</v>
      </c>
      <c r="D129" s="150" t="s">
        <v>399</v>
      </c>
      <c r="E129" s="159" t="s">
        <v>83</v>
      </c>
      <c r="F129" s="42">
        <v>7</v>
      </c>
    </row>
    <row r="130" spans="1:6" customFormat="1" ht="36" x14ac:dyDescent="0.25">
      <c r="A130" t="str">
        <f t="shared" si="1"/>
        <v>I</v>
      </c>
      <c r="B130" s="172" t="s">
        <v>232</v>
      </c>
      <c r="C130" s="150" t="s">
        <v>84</v>
      </c>
      <c r="D130" s="150" t="s">
        <v>401</v>
      </c>
      <c r="E130" s="159" t="s">
        <v>84</v>
      </c>
      <c r="F130" s="42">
        <v>7</v>
      </c>
    </row>
    <row r="131" spans="1:6" customFormat="1" ht="36" x14ac:dyDescent="0.25">
      <c r="A131" t="str">
        <f t="shared" si="1"/>
        <v>I</v>
      </c>
      <c r="B131" s="172" t="s">
        <v>233</v>
      </c>
      <c r="C131" s="150" t="s">
        <v>85</v>
      </c>
      <c r="D131" s="150" t="s">
        <v>403</v>
      </c>
      <c r="E131" s="159" t="s">
        <v>85</v>
      </c>
      <c r="F131" s="42">
        <v>7</v>
      </c>
    </row>
    <row r="132" spans="1:6" customFormat="1" ht="36" x14ac:dyDescent="0.25">
      <c r="A132" t="str">
        <f t="shared" si="1"/>
        <v>I</v>
      </c>
      <c r="B132" s="172" t="s">
        <v>234</v>
      </c>
      <c r="C132" s="150" t="s">
        <v>86</v>
      </c>
      <c r="D132" s="150" t="s">
        <v>404</v>
      </c>
      <c r="E132" s="159" t="s">
        <v>86</v>
      </c>
      <c r="F132" s="42">
        <v>7</v>
      </c>
    </row>
    <row r="133" spans="1:6" customFormat="1" ht="48" x14ac:dyDescent="0.25">
      <c r="A133" t="str">
        <f t="shared" si="1"/>
        <v>I</v>
      </c>
      <c r="B133" s="172" t="s">
        <v>235</v>
      </c>
      <c r="C133" s="150" t="s">
        <v>87</v>
      </c>
      <c r="D133" s="150" t="s">
        <v>406</v>
      </c>
      <c r="E133" s="159" t="s">
        <v>87</v>
      </c>
      <c r="F133" s="42">
        <v>10</v>
      </c>
    </row>
    <row r="134" spans="1:6" customFormat="1" ht="36" x14ac:dyDescent="0.25">
      <c r="A134" t="str">
        <f t="shared" si="1"/>
        <v>I</v>
      </c>
      <c r="B134" s="172" t="s">
        <v>236</v>
      </c>
      <c r="C134" s="150" t="s">
        <v>88</v>
      </c>
      <c r="D134" s="150" t="s">
        <v>408</v>
      </c>
      <c r="E134" s="159" t="s">
        <v>88</v>
      </c>
      <c r="F134" s="42">
        <v>7</v>
      </c>
    </row>
    <row r="135" spans="1:6" customFormat="1" ht="36" x14ac:dyDescent="0.25">
      <c r="A135" t="str">
        <f t="shared" si="1"/>
        <v>I</v>
      </c>
      <c r="B135" s="172" t="s">
        <v>237</v>
      </c>
      <c r="C135" s="150" t="s">
        <v>52</v>
      </c>
      <c r="D135" s="150" t="s">
        <v>410</v>
      </c>
      <c r="E135" s="159" t="s">
        <v>52</v>
      </c>
      <c r="F135" s="42">
        <v>10</v>
      </c>
    </row>
    <row r="136" spans="1:6" customFormat="1" ht="15" customHeight="1" x14ac:dyDescent="0.25">
      <c r="A136" t="str">
        <f t="shared" si="1"/>
        <v>I</v>
      </c>
      <c r="B136" s="172" t="s">
        <v>238</v>
      </c>
      <c r="C136" s="150" t="s">
        <v>53</v>
      </c>
      <c r="D136" s="150" t="s">
        <v>412</v>
      </c>
      <c r="E136" s="159" t="s">
        <v>53</v>
      </c>
      <c r="F136" s="42">
        <v>7</v>
      </c>
    </row>
    <row r="137" spans="1:6" customFormat="1" ht="36" x14ac:dyDescent="0.25">
      <c r="A137" t="str">
        <f t="shared" ref="A137:A144" si="2">MID(D137,1,1)</f>
        <v>I</v>
      </c>
      <c r="B137" s="172" t="s">
        <v>239</v>
      </c>
      <c r="C137" s="150" t="s">
        <v>89</v>
      </c>
      <c r="D137" s="150" t="s">
        <v>414</v>
      </c>
      <c r="E137" s="159" t="s">
        <v>89</v>
      </c>
      <c r="F137" s="42">
        <v>7</v>
      </c>
    </row>
    <row r="138" spans="1:6" customFormat="1" ht="24" x14ac:dyDescent="0.25">
      <c r="A138" t="str">
        <f t="shared" si="2"/>
        <v>I</v>
      </c>
      <c r="B138" s="172" t="s">
        <v>240</v>
      </c>
      <c r="C138" s="150" t="s">
        <v>54</v>
      </c>
      <c r="D138" s="150" t="s">
        <v>416</v>
      </c>
      <c r="E138" s="159" t="s">
        <v>54</v>
      </c>
      <c r="F138" s="42">
        <v>5</v>
      </c>
    </row>
    <row r="139" spans="1:6" customFormat="1" ht="24" x14ac:dyDescent="0.25">
      <c r="A139" t="str">
        <f t="shared" si="2"/>
        <v>I</v>
      </c>
      <c r="B139" s="172" t="s">
        <v>241</v>
      </c>
      <c r="C139" s="150" t="s">
        <v>90</v>
      </c>
      <c r="D139" s="150" t="s">
        <v>417</v>
      </c>
      <c r="E139" s="159" t="s">
        <v>90</v>
      </c>
      <c r="F139" s="42">
        <v>7</v>
      </c>
    </row>
    <row r="140" spans="1:6" customFormat="1" ht="24" x14ac:dyDescent="0.25">
      <c r="A140" t="str">
        <f t="shared" si="2"/>
        <v>I</v>
      </c>
      <c r="B140" s="172" t="s">
        <v>242</v>
      </c>
      <c r="C140" s="150" t="s">
        <v>91</v>
      </c>
      <c r="D140" s="150" t="s">
        <v>418</v>
      </c>
      <c r="E140" s="159" t="s">
        <v>91</v>
      </c>
      <c r="F140" s="42">
        <v>7</v>
      </c>
    </row>
    <row r="141" spans="1:6" customFormat="1" ht="36" x14ac:dyDescent="0.25">
      <c r="A141" t="str">
        <f t="shared" si="2"/>
        <v>I</v>
      </c>
      <c r="B141" s="172" t="s">
        <v>243</v>
      </c>
      <c r="C141" s="150" t="s">
        <v>92</v>
      </c>
      <c r="D141" s="150" t="s">
        <v>419</v>
      </c>
      <c r="E141" s="159" t="s">
        <v>92</v>
      </c>
      <c r="F141" s="42">
        <v>7</v>
      </c>
    </row>
    <row r="142" spans="1:6" customFormat="1" ht="24" x14ac:dyDescent="0.25">
      <c r="A142" t="str">
        <f t="shared" si="2"/>
        <v>I</v>
      </c>
      <c r="B142" s="172" t="s">
        <v>244</v>
      </c>
      <c r="C142" s="150" t="s">
        <v>93</v>
      </c>
      <c r="D142" s="150" t="s">
        <v>420</v>
      </c>
      <c r="E142" s="159" t="s">
        <v>93</v>
      </c>
      <c r="F142" s="42">
        <v>7</v>
      </c>
    </row>
    <row r="143" spans="1:6" customFormat="1" ht="24" x14ac:dyDescent="0.25">
      <c r="A143" t="str">
        <f t="shared" si="2"/>
        <v>C</v>
      </c>
      <c r="B143" s="224" t="s">
        <v>245</v>
      </c>
      <c r="C143" s="226" t="s">
        <v>422</v>
      </c>
      <c r="D143" s="150" t="s">
        <v>372</v>
      </c>
      <c r="E143" s="160" t="s">
        <v>149</v>
      </c>
      <c r="F143" s="42">
        <v>7</v>
      </c>
    </row>
    <row r="144" spans="1:6" customFormat="1" ht="24" x14ac:dyDescent="0.25">
      <c r="A144" t="str">
        <f t="shared" si="2"/>
        <v>I</v>
      </c>
      <c r="B144" s="225"/>
      <c r="C144" s="227"/>
      <c r="D144" s="150" t="s">
        <v>421</v>
      </c>
      <c r="E144" s="159" t="s">
        <v>422</v>
      </c>
      <c r="F144" s="42">
        <v>7</v>
      </c>
    </row>
    <row r="145" spans="2:6" customFormat="1" ht="15" x14ac:dyDescent="0.25">
      <c r="B145" s="2"/>
      <c r="C145" s="81" t="s">
        <v>1</v>
      </c>
      <c r="D145" s="40"/>
      <c r="E145" s="81"/>
      <c r="F145" s="83">
        <f>SUM(F10:F144)/151</f>
        <v>6.0066225165562912</v>
      </c>
    </row>
    <row r="146" spans="2:6" customFormat="1" ht="15" x14ac:dyDescent="0.25">
      <c r="B146" s="2"/>
      <c r="C146" s="27"/>
      <c r="D146" s="28"/>
      <c r="E146" s="27"/>
      <c r="F146" s="45"/>
    </row>
    <row r="147" spans="2:6" customFormat="1" ht="15" x14ac:dyDescent="0.25">
      <c r="B147" s="2"/>
      <c r="C147" s="27"/>
      <c r="D147" s="28"/>
      <c r="E147" s="27"/>
      <c r="F147" s="45"/>
    </row>
    <row r="148" spans="2:6" customFormat="1" ht="15" x14ac:dyDescent="0.25">
      <c r="B148" s="2"/>
      <c r="C148" s="27"/>
      <c r="D148" s="28"/>
      <c r="E148" s="27"/>
      <c r="F148" s="45"/>
    </row>
  </sheetData>
  <mergeCells count="44">
    <mergeCell ref="B103:B106"/>
    <mergeCell ref="C103:C106"/>
    <mergeCell ref="B122:B125"/>
    <mergeCell ref="C122:C125"/>
    <mergeCell ref="B94:B95"/>
    <mergeCell ref="C94:C95"/>
    <mergeCell ref="B96:B97"/>
    <mergeCell ref="C96:C97"/>
    <mergeCell ref="B98:B102"/>
    <mergeCell ref="C98:C102"/>
    <mergeCell ref="B75:B82"/>
    <mergeCell ref="C75:C82"/>
    <mergeCell ref="B85:B88"/>
    <mergeCell ref="C85:C88"/>
    <mergeCell ref="B89:B93"/>
    <mergeCell ref="C89:C93"/>
    <mergeCell ref="C67:C68"/>
    <mergeCell ref="B70:B71"/>
    <mergeCell ref="C70:C71"/>
    <mergeCell ref="B73:B74"/>
    <mergeCell ref="C73:C74"/>
    <mergeCell ref="I36:K36"/>
    <mergeCell ref="B143:B144"/>
    <mergeCell ref="C143:C144"/>
    <mergeCell ref="B52:B55"/>
    <mergeCell ref="C52:C55"/>
    <mergeCell ref="B57:B62"/>
    <mergeCell ref="C57:C62"/>
    <mergeCell ref="B63:B66"/>
    <mergeCell ref="C63:C66"/>
    <mergeCell ref="B67:B68"/>
    <mergeCell ref="B47:B50"/>
    <mergeCell ref="B20:B39"/>
    <mergeCell ref="C20:C39"/>
    <mergeCell ref="B40:B41"/>
    <mergeCell ref="C40:C41"/>
    <mergeCell ref="C42:C46"/>
    <mergeCell ref="B45:B46"/>
    <mergeCell ref="B2:B4"/>
    <mergeCell ref="F7:F9"/>
    <mergeCell ref="B10:B14"/>
    <mergeCell ref="C10:C14"/>
    <mergeCell ref="B15:B19"/>
    <mergeCell ref="C15:C1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0241" r:id="rId3">
          <objectPr defaultSize="0" autoPict="0" r:id="rId4">
            <anchor moveWithCells="1" sizeWithCells="1">
              <from>
                <xdr:col>1</xdr:col>
                <xdr:colOff>47625</xdr:colOff>
                <xdr:row>1</xdr:row>
                <xdr:rowOff>19050</xdr:rowOff>
              </from>
              <to>
                <xdr:col>1</xdr:col>
                <xdr:colOff>590550</xdr:colOff>
                <xdr:row>3</xdr:row>
                <xdr:rowOff>161925</xdr:rowOff>
              </to>
            </anchor>
          </objectPr>
        </oleObject>
      </mc:Choice>
      <mc:Fallback>
        <oleObject progId="PBrush" shapeId="10241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46"/>
  <sheetViews>
    <sheetView showGridLines="0" zoomScale="85" zoomScaleNormal="85" workbookViewId="0">
      <pane xSplit="3" ySplit="5" topLeftCell="G6" activePane="bottomRight" state="frozen"/>
      <selection pane="topRight" activeCell="D1" sqref="D1"/>
      <selection pane="bottomLeft" activeCell="A10" sqref="A10"/>
      <selection pane="bottomRight" activeCell="L10" sqref="L10"/>
    </sheetView>
  </sheetViews>
  <sheetFormatPr baseColWidth="10" defaultRowHeight="15" x14ac:dyDescent="0.25"/>
  <cols>
    <col min="1" max="1" width="5.42578125" style="1" customWidth="1"/>
    <col min="2" max="2" width="11" style="2" customWidth="1"/>
    <col min="3" max="3" width="19.28515625" style="27" customWidth="1"/>
    <col min="4" max="4" width="5.85546875" style="44" customWidth="1"/>
    <col min="5" max="5" width="47.7109375" style="1" customWidth="1"/>
    <col min="6" max="7" width="11.42578125" style="1"/>
    <col min="8" max="8" width="12.7109375" style="1" customWidth="1"/>
    <col min="9" max="9" width="11.42578125" style="1"/>
    <col min="10" max="10" width="11.42578125" style="49"/>
    <col min="11" max="11" width="22.140625" style="49" bestFit="1" customWidth="1"/>
    <col min="12" max="13" width="11.42578125" style="49"/>
    <col min="14" max="16384" width="11.42578125" style="1"/>
  </cols>
  <sheetData>
    <row r="1" spans="1:13" x14ac:dyDescent="0.25">
      <c r="J1" s="54"/>
      <c r="K1" s="54"/>
      <c r="L1" s="54"/>
      <c r="M1" s="54"/>
    </row>
    <row r="2" spans="1:13" s="20" customFormat="1" ht="16.5" customHeight="1" x14ac:dyDescent="0.25">
      <c r="B2" s="234"/>
      <c r="C2" s="237" t="s">
        <v>40</v>
      </c>
      <c r="D2" s="238"/>
      <c r="E2" s="238"/>
      <c r="F2" s="238"/>
      <c r="G2" s="238"/>
      <c r="H2" s="238"/>
      <c r="I2" s="239"/>
      <c r="J2" s="54"/>
      <c r="K2" s="54"/>
      <c r="L2" s="54"/>
      <c r="M2" s="54"/>
    </row>
    <row r="3" spans="1:13" s="20" customFormat="1" ht="15" customHeight="1" x14ac:dyDescent="0.25">
      <c r="B3" s="235"/>
      <c r="C3" s="240" t="s">
        <v>41</v>
      </c>
      <c r="D3" s="241"/>
      <c r="E3" s="241"/>
      <c r="F3" s="241"/>
      <c r="G3" s="241"/>
      <c r="H3" s="241"/>
      <c r="I3" s="242"/>
      <c r="J3" s="54"/>
      <c r="K3" s="54"/>
      <c r="L3" s="54"/>
      <c r="M3" s="54"/>
    </row>
    <row r="4" spans="1:13" s="20" customFormat="1" ht="15" customHeight="1" x14ac:dyDescent="0.25">
      <c r="B4" s="236"/>
      <c r="C4" s="243" t="s">
        <v>190</v>
      </c>
      <c r="D4" s="244"/>
      <c r="E4" s="244"/>
      <c r="F4" s="244"/>
      <c r="G4" s="244"/>
      <c r="H4" s="244"/>
      <c r="I4" s="245"/>
      <c r="J4" s="54"/>
      <c r="K4" s="54"/>
      <c r="L4" s="54"/>
      <c r="M4" s="54"/>
    </row>
    <row r="5" spans="1:13" x14ac:dyDescent="0.25">
      <c r="I5" s="98"/>
      <c r="J5" s="54"/>
      <c r="K5" s="54"/>
      <c r="L5" s="54"/>
      <c r="M5" s="54"/>
    </row>
    <row r="7" spans="1:13" s="37" customFormat="1" ht="12.75" x14ac:dyDescent="0.25">
      <c r="B7" s="34"/>
      <c r="C7" s="79"/>
      <c r="D7" s="35"/>
      <c r="E7" s="79"/>
      <c r="F7" s="95">
        <v>0.3</v>
      </c>
      <c r="G7" s="96">
        <v>0.4</v>
      </c>
      <c r="H7" s="96">
        <v>0.3</v>
      </c>
      <c r="I7" s="86">
        <f>MIN(I9:I143)</f>
        <v>3.0785714285714287</v>
      </c>
    </row>
    <row r="8" spans="1:13" s="19" customFormat="1" ht="12" x14ac:dyDescent="0.2">
      <c r="B8" s="173" t="s">
        <v>531</v>
      </c>
      <c r="C8" s="100" t="s">
        <v>532</v>
      </c>
      <c r="D8" s="100" t="s">
        <v>531</v>
      </c>
      <c r="E8" s="80" t="s">
        <v>533</v>
      </c>
      <c r="F8" s="87" t="s">
        <v>178</v>
      </c>
      <c r="G8" s="87" t="s">
        <v>179</v>
      </c>
      <c r="H8" s="87" t="s">
        <v>0</v>
      </c>
      <c r="I8" s="87" t="s">
        <v>1</v>
      </c>
    </row>
    <row r="9" spans="1:13" customFormat="1" ht="15" customHeight="1" x14ac:dyDescent="0.25">
      <c r="A9" t="str">
        <f>MID(D9,1,1)</f>
        <v>I</v>
      </c>
      <c r="B9" s="201" t="s">
        <v>191</v>
      </c>
      <c r="C9" s="198" t="s">
        <v>56</v>
      </c>
      <c r="D9" s="29" t="s">
        <v>246</v>
      </c>
      <c r="E9" s="62" t="s">
        <v>247</v>
      </c>
      <c r="F9" s="89">
        <f>+TEC!T10</f>
        <v>7.9285714285714288</v>
      </c>
      <c r="G9" s="46">
        <f>+ECO!J8</f>
        <v>3</v>
      </c>
      <c r="H9" s="94">
        <f>+AMB!F10</f>
        <v>7</v>
      </c>
      <c r="I9" s="97">
        <f>+F9*$F$7+$G$7*G9+$H$7*H9</f>
        <v>5.6785714285714288</v>
      </c>
      <c r="L9" t="s">
        <v>180</v>
      </c>
      <c r="M9" t="s">
        <v>181</v>
      </c>
    </row>
    <row r="10" spans="1:13" customFormat="1" x14ac:dyDescent="0.25">
      <c r="A10" t="str">
        <f t="shared" ref="A10:A70" si="0">MID(D10,1,1)</f>
        <v>I</v>
      </c>
      <c r="B10" s="202"/>
      <c r="C10" s="199"/>
      <c r="D10" s="29" t="s">
        <v>248</v>
      </c>
      <c r="E10" s="62" t="s">
        <v>249</v>
      </c>
      <c r="F10" s="89">
        <f>+TEC!T11</f>
        <v>7.9285714285714288</v>
      </c>
      <c r="G10" s="46">
        <f>+ECO!J9</f>
        <v>3</v>
      </c>
      <c r="H10" s="94">
        <f>+AMB!F11</f>
        <v>7</v>
      </c>
      <c r="I10" s="97">
        <f t="shared" ref="I10:I73" si="1">+F10*$F$7+$G$7*G10+$H$7*H10</f>
        <v>5.6785714285714288</v>
      </c>
      <c r="K10" s="124" t="s">
        <v>500</v>
      </c>
      <c r="L10" s="68">
        <f>COUNTIFS($I$9:$I$143,"&lt;3,01",$A$9:$A$143,"=I")</f>
        <v>0</v>
      </c>
      <c r="M10" s="68">
        <f>COUNTIFS($I$9:$I$143,"&lt;3,01",$A$9:$A$143,"=C")</f>
        <v>0</v>
      </c>
    </row>
    <row r="11" spans="1:13" customFormat="1" ht="23.25" x14ac:dyDescent="0.25">
      <c r="A11" t="str">
        <f t="shared" si="0"/>
        <v>I</v>
      </c>
      <c r="B11" s="202"/>
      <c r="C11" s="199"/>
      <c r="D11" s="29" t="s">
        <v>163</v>
      </c>
      <c r="E11" s="62" t="s">
        <v>250</v>
      </c>
      <c r="F11" s="89">
        <f>+TEC!T12</f>
        <v>7.9285714285714288</v>
      </c>
      <c r="G11" s="46">
        <f>+ECO!J10</f>
        <v>3</v>
      </c>
      <c r="H11" s="94">
        <f>+AMB!F12</f>
        <v>7</v>
      </c>
      <c r="I11" s="97">
        <f t="shared" si="1"/>
        <v>5.6785714285714288</v>
      </c>
      <c r="K11" s="124" t="s">
        <v>501</v>
      </c>
      <c r="L11" s="68">
        <f>COUNTIFS($I$9:$I$143,"&lt;5,01",$A$9:$A$143,"=I")-L10</f>
        <v>3</v>
      </c>
      <c r="M11" s="68">
        <f>COUNTIFS($I$9:$I$143,"&lt;5,01",$A$9:$A$143,"=C")-M10</f>
        <v>20</v>
      </c>
    </row>
    <row r="12" spans="1:13" customFormat="1" ht="23.25" x14ac:dyDescent="0.25">
      <c r="A12" t="str">
        <f t="shared" si="0"/>
        <v>I</v>
      </c>
      <c r="B12" s="202"/>
      <c r="C12" s="199"/>
      <c r="D12" s="29" t="s">
        <v>168</v>
      </c>
      <c r="E12" s="62" t="s">
        <v>251</v>
      </c>
      <c r="F12" s="89">
        <f>+TEC!T13</f>
        <v>7.9285714285714288</v>
      </c>
      <c r="G12" s="46">
        <f>+ECO!J11</f>
        <v>3</v>
      </c>
      <c r="H12" s="94">
        <f>+AMB!F13</f>
        <v>7</v>
      </c>
      <c r="I12" s="97">
        <f t="shared" si="1"/>
        <v>5.6785714285714288</v>
      </c>
      <c r="K12" s="125" t="s">
        <v>502</v>
      </c>
      <c r="L12" s="68">
        <f>COUNTIFS($I$9:$I$143,"&lt;7,01",$A$9:$A$143,"=I")-L11-L10</f>
        <v>52</v>
      </c>
      <c r="M12" s="68">
        <f>COUNTIFS($I$9:$I$143,"&lt;7,01",$A$9:$A$143,"=C")-M11-M10</f>
        <v>35</v>
      </c>
    </row>
    <row r="13" spans="1:13" customFormat="1" x14ac:dyDescent="0.25">
      <c r="A13" t="str">
        <f t="shared" si="0"/>
        <v>I</v>
      </c>
      <c r="B13" s="203"/>
      <c r="C13" s="200"/>
      <c r="D13" s="29" t="s">
        <v>156</v>
      </c>
      <c r="E13" s="62" t="s">
        <v>252</v>
      </c>
      <c r="F13" s="89">
        <f>+TEC!T14</f>
        <v>7.9285714285714288</v>
      </c>
      <c r="G13" s="46">
        <f>+ECO!J12</f>
        <v>3</v>
      </c>
      <c r="H13" s="94">
        <f>+AMB!F14</f>
        <v>7</v>
      </c>
      <c r="I13" s="97">
        <f t="shared" si="1"/>
        <v>5.6785714285714288</v>
      </c>
      <c r="K13" s="125" t="s">
        <v>503</v>
      </c>
      <c r="L13" s="68">
        <f>COUNTIFS($I$9:$I$143,"&lt;10,01",$A$9:$A$143,"=I")-L12-L11-L10</f>
        <v>22</v>
      </c>
      <c r="M13" s="68">
        <f>COUNTIFS($I$9:$I$143,"&lt;10,01",$A$9:$A$143,"=C")-M12-M11-M10</f>
        <v>3</v>
      </c>
    </row>
    <row r="14" spans="1:13" customFormat="1" ht="23.25" customHeight="1" x14ac:dyDescent="0.25">
      <c r="A14" t="str">
        <f t="shared" si="0"/>
        <v>I</v>
      </c>
      <c r="B14" s="201" t="s">
        <v>192</v>
      </c>
      <c r="C14" s="198" t="s">
        <v>57</v>
      </c>
      <c r="D14" s="29" t="s">
        <v>159</v>
      </c>
      <c r="E14" s="62" t="s">
        <v>253</v>
      </c>
      <c r="F14" s="89">
        <f>+TEC!T15</f>
        <v>6.7142857142857144</v>
      </c>
      <c r="G14" s="46">
        <f>+ECO!J13</f>
        <v>10</v>
      </c>
      <c r="H14" s="94">
        <f>+AMB!F15</f>
        <v>5</v>
      </c>
      <c r="I14" s="97">
        <f t="shared" si="1"/>
        <v>7.5142857142857142</v>
      </c>
      <c r="K14" s="69"/>
      <c r="L14" s="68"/>
      <c r="M14" s="68"/>
    </row>
    <row r="15" spans="1:13" customFormat="1" ht="23.25" x14ac:dyDescent="0.25">
      <c r="A15" t="str">
        <f t="shared" si="0"/>
        <v>I</v>
      </c>
      <c r="B15" s="202"/>
      <c r="C15" s="199"/>
      <c r="D15" s="29" t="s">
        <v>173</v>
      </c>
      <c r="E15" s="62" t="s">
        <v>254</v>
      </c>
      <c r="F15" s="89">
        <f>+TEC!T16</f>
        <v>6.7142857142857144</v>
      </c>
      <c r="G15" s="46">
        <f>+ECO!J14</f>
        <v>10</v>
      </c>
      <c r="H15" s="94">
        <f>+AMB!F16</f>
        <v>5</v>
      </c>
      <c r="I15" s="97">
        <f t="shared" si="1"/>
        <v>7.5142857142857142</v>
      </c>
      <c r="K15" s="69"/>
      <c r="L15" s="67"/>
      <c r="M15" s="67"/>
    </row>
    <row r="16" spans="1:13" customFormat="1" ht="23.25" x14ac:dyDescent="0.25">
      <c r="A16" t="str">
        <f t="shared" si="0"/>
        <v>I</v>
      </c>
      <c r="B16" s="202"/>
      <c r="C16" s="199"/>
      <c r="D16" s="29" t="s">
        <v>174</v>
      </c>
      <c r="E16" s="62" t="s">
        <v>255</v>
      </c>
      <c r="F16" s="89">
        <f>+TEC!T17</f>
        <v>6.7142857142857144</v>
      </c>
      <c r="G16" s="46">
        <f>+ECO!J15</f>
        <v>10</v>
      </c>
      <c r="H16" s="94">
        <f>+AMB!F17</f>
        <v>5</v>
      </c>
      <c r="I16" s="97">
        <f t="shared" si="1"/>
        <v>7.5142857142857142</v>
      </c>
      <c r="L16" s="45">
        <f>SUM(L10:L14)</f>
        <v>77</v>
      </c>
      <c r="M16" s="45">
        <f>SUM(M10:M14)</f>
        <v>58</v>
      </c>
    </row>
    <row r="17" spans="1:9" customFormat="1" ht="23.25" x14ac:dyDescent="0.25">
      <c r="A17" t="str">
        <f t="shared" si="0"/>
        <v>I</v>
      </c>
      <c r="B17" s="202"/>
      <c r="C17" s="199"/>
      <c r="D17" s="29" t="s">
        <v>175</v>
      </c>
      <c r="E17" s="62" t="s">
        <v>256</v>
      </c>
      <c r="F17" s="89">
        <f>+TEC!T18</f>
        <v>6.7142857142857144</v>
      </c>
      <c r="G17" s="46">
        <f>+ECO!J16</f>
        <v>10</v>
      </c>
      <c r="H17" s="94">
        <f>+AMB!F18</f>
        <v>5</v>
      </c>
      <c r="I17" s="97">
        <f t="shared" si="1"/>
        <v>7.5142857142857142</v>
      </c>
    </row>
    <row r="18" spans="1:9" customFormat="1" x14ac:dyDescent="0.25">
      <c r="A18" t="str">
        <f t="shared" si="0"/>
        <v>I</v>
      </c>
      <c r="B18" s="203"/>
      <c r="C18" s="200"/>
      <c r="D18" s="29" t="s">
        <v>160</v>
      </c>
      <c r="E18" s="62" t="s">
        <v>257</v>
      </c>
      <c r="F18" s="89">
        <f>+TEC!T19</f>
        <v>6.7142857142857144</v>
      </c>
      <c r="G18" s="46">
        <f>+ECO!J17</f>
        <v>10</v>
      </c>
      <c r="H18" s="94">
        <f>+AMB!F19</f>
        <v>5</v>
      </c>
      <c r="I18" s="97">
        <f t="shared" si="1"/>
        <v>7.5142857142857142</v>
      </c>
    </row>
    <row r="19" spans="1:9" customFormat="1" ht="15" customHeight="1" x14ac:dyDescent="0.25">
      <c r="A19" t="str">
        <f t="shared" si="0"/>
        <v>C</v>
      </c>
      <c r="B19" s="201" t="s">
        <v>193</v>
      </c>
      <c r="C19" s="198" t="s">
        <v>58</v>
      </c>
      <c r="D19" s="29" t="s">
        <v>258</v>
      </c>
      <c r="E19" s="152" t="s">
        <v>259</v>
      </c>
      <c r="F19" s="89">
        <f>+TEC!T20</f>
        <v>5.9285714285714288</v>
      </c>
      <c r="G19" s="46">
        <f>+ECO!J18</f>
        <v>10</v>
      </c>
      <c r="H19" s="94">
        <f>+AMB!F20</f>
        <v>3</v>
      </c>
      <c r="I19" s="97">
        <f t="shared" si="1"/>
        <v>6.6785714285714288</v>
      </c>
    </row>
    <row r="20" spans="1:9" customFormat="1" x14ac:dyDescent="0.25">
      <c r="A20" t="str">
        <f t="shared" si="0"/>
        <v>C</v>
      </c>
      <c r="B20" s="202"/>
      <c r="C20" s="199"/>
      <c r="D20" s="29" t="s">
        <v>260</v>
      </c>
      <c r="E20" s="152" t="s">
        <v>261</v>
      </c>
      <c r="F20" s="89">
        <f>+TEC!T21</f>
        <v>5.9285714285714288</v>
      </c>
      <c r="G20" s="46">
        <f>+ECO!J19</f>
        <v>10</v>
      </c>
      <c r="H20" s="94">
        <f>+AMB!F21</f>
        <v>3</v>
      </c>
      <c r="I20" s="97">
        <f t="shared" si="1"/>
        <v>6.6785714285714288</v>
      </c>
    </row>
    <row r="21" spans="1:9" customFormat="1" x14ac:dyDescent="0.25">
      <c r="A21" t="str">
        <f t="shared" si="0"/>
        <v>C</v>
      </c>
      <c r="B21" s="202"/>
      <c r="C21" s="199"/>
      <c r="D21" s="29" t="s">
        <v>262</v>
      </c>
      <c r="E21" s="152" t="s">
        <v>263</v>
      </c>
      <c r="F21" s="89">
        <f>+TEC!T22</f>
        <v>5.9285714285714288</v>
      </c>
      <c r="G21" s="46">
        <f>+ECO!J20</f>
        <v>3</v>
      </c>
      <c r="H21" s="94">
        <f>+AMB!F22</f>
        <v>3</v>
      </c>
      <c r="I21" s="97">
        <f t="shared" si="1"/>
        <v>3.8785714285714286</v>
      </c>
    </row>
    <row r="22" spans="1:9" customFormat="1" x14ac:dyDescent="0.25">
      <c r="A22" t="str">
        <f t="shared" si="0"/>
        <v>C</v>
      </c>
      <c r="B22" s="202"/>
      <c r="C22" s="199"/>
      <c r="D22" s="29" t="s">
        <v>264</v>
      </c>
      <c r="E22" s="152" t="s">
        <v>265</v>
      </c>
      <c r="F22" s="89">
        <f>+TEC!T23</f>
        <v>5.9285714285714288</v>
      </c>
      <c r="G22" s="46">
        <f>+ECO!J21</f>
        <v>5</v>
      </c>
      <c r="H22" s="94">
        <f>+AMB!F23</f>
        <v>3</v>
      </c>
      <c r="I22" s="97">
        <f t="shared" si="1"/>
        <v>4.6785714285714288</v>
      </c>
    </row>
    <row r="23" spans="1:9" customFormat="1" x14ac:dyDescent="0.25">
      <c r="A23" t="str">
        <f t="shared" si="0"/>
        <v>C</v>
      </c>
      <c r="B23" s="202"/>
      <c r="C23" s="199"/>
      <c r="D23" s="29" t="s">
        <v>266</v>
      </c>
      <c r="E23" s="152" t="s">
        <v>267</v>
      </c>
      <c r="F23" s="89">
        <f>+TEC!T24</f>
        <v>5.9285714285714288</v>
      </c>
      <c r="G23" s="46">
        <f>+ECO!J22</f>
        <v>5</v>
      </c>
      <c r="H23" s="94">
        <f>+AMB!F24</f>
        <v>3</v>
      </c>
      <c r="I23" s="97">
        <f t="shared" si="1"/>
        <v>4.6785714285714288</v>
      </c>
    </row>
    <row r="24" spans="1:9" customFormat="1" x14ac:dyDescent="0.25">
      <c r="A24" t="str">
        <f t="shared" si="0"/>
        <v>C</v>
      </c>
      <c r="B24" s="202"/>
      <c r="C24" s="199"/>
      <c r="D24" s="29" t="s">
        <v>268</v>
      </c>
      <c r="E24" s="152" t="s">
        <v>269</v>
      </c>
      <c r="F24" s="89">
        <f>+TEC!T25</f>
        <v>5.9285714285714288</v>
      </c>
      <c r="G24" s="46">
        <f>+ECO!J23</f>
        <v>5</v>
      </c>
      <c r="H24" s="94">
        <f>+AMB!F25</f>
        <v>3</v>
      </c>
      <c r="I24" s="97">
        <f t="shared" si="1"/>
        <v>4.6785714285714288</v>
      </c>
    </row>
    <row r="25" spans="1:9" customFormat="1" x14ac:dyDescent="0.25">
      <c r="A25" t="str">
        <f t="shared" si="0"/>
        <v>C</v>
      </c>
      <c r="B25" s="202"/>
      <c r="C25" s="199"/>
      <c r="D25" s="29" t="s">
        <v>270</v>
      </c>
      <c r="E25" s="152" t="s">
        <v>271</v>
      </c>
      <c r="F25" s="89">
        <f>+TEC!T26</f>
        <v>5.9285714285714288</v>
      </c>
      <c r="G25" s="46">
        <f>+ECO!J24</f>
        <v>1</v>
      </c>
      <c r="H25" s="94">
        <f>+AMB!F26</f>
        <v>3</v>
      </c>
      <c r="I25" s="97">
        <f t="shared" si="1"/>
        <v>3.0785714285714287</v>
      </c>
    </row>
    <row r="26" spans="1:9" customFormat="1" x14ac:dyDescent="0.25">
      <c r="A26" t="str">
        <f t="shared" si="0"/>
        <v>C</v>
      </c>
      <c r="B26" s="202"/>
      <c r="C26" s="199"/>
      <c r="D26" s="29" t="s">
        <v>272</v>
      </c>
      <c r="E26" s="152" t="s">
        <v>273</v>
      </c>
      <c r="F26" s="89">
        <f>+TEC!T27</f>
        <v>5.9285714285714288</v>
      </c>
      <c r="G26" s="46">
        <f>+ECO!J25</f>
        <v>1</v>
      </c>
      <c r="H26" s="94">
        <f>+AMB!F27</f>
        <v>3</v>
      </c>
      <c r="I26" s="97">
        <f t="shared" si="1"/>
        <v>3.0785714285714287</v>
      </c>
    </row>
    <row r="27" spans="1:9" customFormat="1" x14ac:dyDescent="0.25">
      <c r="A27" t="str">
        <f t="shared" si="0"/>
        <v>C</v>
      </c>
      <c r="B27" s="202"/>
      <c r="C27" s="199"/>
      <c r="D27" s="29" t="s">
        <v>274</v>
      </c>
      <c r="E27" s="152" t="s">
        <v>275</v>
      </c>
      <c r="F27" s="89">
        <f>+TEC!T28</f>
        <v>5.9285714285714288</v>
      </c>
      <c r="G27" s="46">
        <f>+ECO!J26</f>
        <v>7</v>
      </c>
      <c r="H27" s="94">
        <f>+AMB!F28</f>
        <v>3</v>
      </c>
      <c r="I27" s="97">
        <f t="shared" si="1"/>
        <v>5.4785714285714295</v>
      </c>
    </row>
    <row r="28" spans="1:9" customFormat="1" x14ac:dyDescent="0.25">
      <c r="A28" t="str">
        <f t="shared" si="0"/>
        <v>C</v>
      </c>
      <c r="B28" s="202"/>
      <c r="C28" s="199"/>
      <c r="D28" s="29" t="s">
        <v>276</v>
      </c>
      <c r="E28" s="152" t="s">
        <v>277</v>
      </c>
      <c r="F28" s="89">
        <f>+TEC!T29</f>
        <v>5.9285714285714288</v>
      </c>
      <c r="G28" s="46">
        <f>+ECO!J27</f>
        <v>1</v>
      </c>
      <c r="H28" s="94">
        <f>+AMB!F29</f>
        <v>3</v>
      </c>
      <c r="I28" s="97">
        <f t="shared" si="1"/>
        <v>3.0785714285714287</v>
      </c>
    </row>
    <row r="29" spans="1:9" customFormat="1" x14ac:dyDescent="0.25">
      <c r="A29" t="str">
        <f t="shared" si="0"/>
        <v>C</v>
      </c>
      <c r="B29" s="202"/>
      <c r="C29" s="199"/>
      <c r="D29" s="29" t="s">
        <v>278</v>
      </c>
      <c r="E29" s="152" t="s">
        <v>279</v>
      </c>
      <c r="F29" s="89">
        <f>+TEC!T30</f>
        <v>5.9285714285714288</v>
      </c>
      <c r="G29" s="46">
        <f>+ECO!J28</f>
        <v>7</v>
      </c>
      <c r="H29" s="94">
        <f>+AMB!F30</f>
        <v>3</v>
      </c>
      <c r="I29" s="97">
        <f t="shared" si="1"/>
        <v>5.4785714285714295</v>
      </c>
    </row>
    <row r="30" spans="1:9" customFormat="1" x14ac:dyDescent="0.25">
      <c r="A30" t="str">
        <f t="shared" si="0"/>
        <v>C</v>
      </c>
      <c r="B30" s="202"/>
      <c r="C30" s="199"/>
      <c r="D30" s="29" t="s">
        <v>280</v>
      </c>
      <c r="E30" s="152" t="s">
        <v>281</v>
      </c>
      <c r="F30" s="89">
        <f>+TEC!T31</f>
        <v>5.9285714285714288</v>
      </c>
      <c r="G30" s="46">
        <f>+ECO!J29</f>
        <v>1</v>
      </c>
      <c r="H30" s="94">
        <f>+AMB!F31</f>
        <v>3</v>
      </c>
      <c r="I30" s="97">
        <f t="shared" si="1"/>
        <v>3.0785714285714287</v>
      </c>
    </row>
    <row r="31" spans="1:9" customFormat="1" x14ac:dyDescent="0.25">
      <c r="A31" t="str">
        <f t="shared" si="0"/>
        <v>C</v>
      </c>
      <c r="B31" s="202"/>
      <c r="C31" s="199"/>
      <c r="D31" s="29" t="s">
        <v>282</v>
      </c>
      <c r="E31" s="152" t="s">
        <v>283</v>
      </c>
      <c r="F31" s="89">
        <f>+TEC!T32</f>
        <v>5.9285714285714288</v>
      </c>
      <c r="G31" s="46">
        <f>+ECO!J30</f>
        <v>5</v>
      </c>
      <c r="H31" s="94">
        <f>+AMB!F32</f>
        <v>3</v>
      </c>
      <c r="I31" s="97">
        <f t="shared" si="1"/>
        <v>4.6785714285714288</v>
      </c>
    </row>
    <row r="32" spans="1:9" customFormat="1" x14ac:dyDescent="0.25">
      <c r="A32" t="str">
        <f t="shared" si="0"/>
        <v>C</v>
      </c>
      <c r="B32" s="202"/>
      <c r="C32" s="199"/>
      <c r="D32" s="29" t="s">
        <v>284</v>
      </c>
      <c r="E32" s="152" t="s">
        <v>509</v>
      </c>
      <c r="F32" s="89">
        <f>+TEC!T33</f>
        <v>5.9285714285714288</v>
      </c>
      <c r="G32" s="46">
        <f>+ECO!J31</f>
        <v>10</v>
      </c>
      <c r="H32" s="94">
        <f>+AMB!F33</f>
        <v>3</v>
      </c>
      <c r="I32" s="97">
        <f t="shared" si="1"/>
        <v>6.6785714285714288</v>
      </c>
    </row>
    <row r="33" spans="1:25" customFormat="1" x14ac:dyDescent="0.25">
      <c r="A33" t="str">
        <f t="shared" si="0"/>
        <v>C</v>
      </c>
      <c r="B33" s="202"/>
      <c r="C33" s="199"/>
      <c r="D33" s="29" t="s">
        <v>162</v>
      </c>
      <c r="E33" s="152" t="s">
        <v>285</v>
      </c>
      <c r="F33" s="89">
        <f>+TEC!T34</f>
        <v>5.9285714285714288</v>
      </c>
      <c r="G33" s="46">
        <f>+ECO!J32</f>
        <v>5</v>
      </c>
      <c r="H33" s="94">
        <f>+AMB!F34</f>
        <v>3</v>
      </c>
      <c r="I33" s="97">
        <f t="shared" si="1"/>
        <v>4.6785714285714288</v>
      </c>
    </row>
    <row r="34" spans="1:25" customFormat="1" x14ac:dyDescent="0.25">
      <c r="A34" t="str">
        <f t="shared" si="0"/>
        <v>C</v>
      </c>
      <c r="B34" s="202"/>
      <c r="C34" s="199"/>
      <c r="D34" s="29" t="s">
        <v>286</v>
      </c>
      <c r="E34" s="152" t="s">
        <v>292</v>
      </c>
      <c r="F34" s="89">
        <f>+TEC!T35</f>
        <v>5.9285714285714288</v>
      </c>
      <c r="G34" s="46">
        <f>+ECO!J33</f>
        <v>5</v>
      </c>
      <c r="H34" s="94">
        <f>+AMB!F35</f>
        <v>3</v>
      </c>
      <c r="I34" s="97">
        <f t="shared" si="1"/>
        <v>4.6785714285714288</v>
      </c>
    </row>
    <row r="35" spans="1:25" customFormat="1" x14ac:dyDescent="0.25">
      <c r="A35" t="str">
        <f t="shared" si="0"/>
        <v>C</v>
      </c>
      <c r="B35" s="202"/>
      <c r="C35" s="199"/>
      <c r="D35" s="29" t="s">
        <v>288</v>
      </c>
      <c r="E35" s="152" t="s">
        <v>294</v>
      </c>
      <c r="F35" s="89">
        <f>+TEC!T36</f>
        <v>5.9285714285714288</v>
      </c>
      <c r="G35" s="46">
        <f>+ECO!J34</f>
        <v>5</v>
      </c>
      <c r="H35" s="94">
        <f>+AMB!F36</f>
        <v>3</v>
      </c>
      <c r="I35" s="97">
        <f t="shared" si="1"/>
        <v>4.6785714285714288</v>
      </c>
      <c r="K35" s="48"/>
    </row>
    <row r="36" spans="1:25" customFormat="1" x14ac:dyDescent="0.25">
      <c r="A36" t="str">
        <f t="shared" si="0"/>
        <v>C</v>
      </c>
      <c r="B36" s="202"/>
      <c r="C36" s="199"/>
      <c r="D36" s="29" t="s">
        <v>289</v>
      </c>
      <c r="E36" s="152" t="s">
        <v>296</v>
      </c>
      <c r="F36" s="89">
        <f>+TEC!T37</f>
        <v>5.9285714285714288</v>
      </c>
      <c r="G36" s="46">
        <f>+ECO!J35</f>
        <v>5</v>
      </c>
      <c r="H36" s="94">
        <f>+AMB!F37</f>
        <v>3</v>
      </c>
      <c r="I36" s="97">
        <f t="shared" si="1"/>
        <v>4.6785714285714288</v>
      </c>
      <c r="K36" s="48"/>
    </row>
    <row r="37" spans="1:25" customFormat="1" x14ac:dyDescent="0.25">
      <c r="A37" t="str">
        <f t="shared" si="0"/>
        <v>C</v>
      </c>
      <c r="B37" s="202"/>
      <c r="C37" s="199"/>
      <c r="D37" s="29" t="s">
        <v>290</v>
      </c>
      <c r="E37" s="152" t="s">
        <v>287</v>
      </c>
      <c r="F37" s="89">
        <f>+TEC!T38</f>
        <v>5.9285714285714288</v>
      </c>
      <c r="G37" s="46">
        <f>+ECO!J36</f>
        <v>5</v>
      </c>
      <c r="H37" s="94">
        <f>+AMB!F38</f>
        <v>3</v>
      </c>
      <c r="I37" s="97">
        <f t="shared" si="1"/>
        <v>4.6785714285714288</v>
      </c>
      <c r="K37" s="27"/>
      <c r="L37" s="70" t="s">
        <v>424</v>
      </c>
      <c r="M37" s="70" t="s">
        <v>425</v>
      </c>
      <c r="N37" s="70" t="s">
        <v>426</v>
      </c>
      <c r="O37" s="70" t="s">
        <v>427</v>
      </c>
      <c r="P37" s="70" t="s">
        <v>428</v>
      </c>
      <c r="Q37" s="70" t="s">
        <v>429</v>
      </c>
      <c r="R37" s="70" t="s">
        <v>430</v>
      </c>
      <c r="S37" s="70" t="s">
        <v>431</v>
      </c>
      <c r="T37" s="70" t="s">
        <v>432</v>
      </c>
      <c r="U37" s="70" t="s">
        <v>433</v>
      </c>
      <c r="V37" s="70" t="s">
        <v>434</v>
      </c>
      <c r="W37" s="70" t="s">
        <v>435</v>
      </c>
      <c r="X37" s="70" t="s">
        <v>436</v>
      </c>
      <c r="Y37" s="70" t="s">
        <v>437</v>
      </c>
    </row>
    <row r="38" spans="1:25" customFormat="1" x14ac:dyDescent="0.25">
      <c r="A38" t="s">
        <v>540</v>
      </c>
      <c r="B38" s="202"/>
      <c r="C38" s="199"/>
      <c r="D38" s="29" t="s">
        <v>169</v>
      </c>
      <c r="E38" s="153" t="s">
        <v>291</v>
      </c>
      <c r="F38" s="89">
        <f>+TEC!T39</f>
        <v>5.9285714285714288</v>
      </c>
      <c r="G38" s="46">
        <f>+ECO!J37</f>
        <v>5</v>
      </c>
      <c r="H38" s="94">
        <f>+AMB!F39</f>
        <v>3</v>
      </c>
      <c r="I38" s="97">
        <f t="shared" si="1"/>
        <v>4.6785714285714288</v>
      </c>
      <c r="K38" s="27" t="s">
        <v>438</v>
      </c>
      <c r="L38" s="84">
        <f>AVERAGE(I9:I45)</f>
        <v>5.4135135135135126</v>
      </c>
      <c r="M38" s="84">
        <f>AVERAGE(I46:I55)</f>
        <v>6.6307142857142853</v>
      </c>
      <c r="N38" s="84">
        <f>AVERAGE(I56:I65)</f>
        <v>5.9985714285714291</v>
      </c>
      <c r="O38" s="84">
        <f>AVERAGE(I66:I73)</f>
        <v>5.3598214285714292</v>
      </c>
      <c r="P38" s="84">
        <f>AVERAGE(I74:I105)</f>
        <v>5.7497767857142863</v>
      </c>
      <c r="Q38" s="84">
        <f>AVERAGE(I106:I107)</f>
        <v>7.7428571428571429</v>
      </c>
      <c r="R38" s="84">
        <f>AVERAGE(I108:I109)</f>
        <v>6.9392857142857149</v>
      </c>
      <c r="S38" s="84">
        <f>AVERAGE(I112:I116)</f>
        <v>7.6185714285714283</v>
      </c>
      <c r="T38" s="84">
        <f>AVERAGE(I114)</f>
        <v>6.45</v>
      </c>
      <c r="U38" s="84">
        <f>AVERAGE(I115:I116)</f>
        <v>8.2928571428571427</v>
      </c>
      <c r="V38" s="84">
        <f>AVERAGE(I117:I120)</f>
        <v>6.5821428571428573</v>
      </c>
      <c r="W38" s="84">
        <f>AVERAGE(I121:I126)</f>
        <v>6.3238095238095227</v>
      </c>
      <c r="X38" s="84">
        <f>AVERAGE(I127:I140)</f>
        <v>7.0025510204081636</v>
      </c>
      <c r="Y38" s="84">
        <f>AVERAGE(I141:I143)</f>
        <v>7.7904761904761912</v>
      </c>
    </row>
    <row r="39" spans="1:25" customFormat="1" ht="23.25" x14ac:dyDescent="0.25">
      <c r="A39" t="str">
        <f>MID(D38,1,1)</f>
        <v>I</v>
      </c>
      <c r="B39" s="202"/>
      <c r="C39" s="204" t="s">
        <v>524</v>
      </c>
      <c r="D39" s="29" t="s">
        <v>176</v>
      </c>
      <c r="E39" s="62" t="s">
        <v>510</v>
      </c>
      <c r="F39" s="89">
        <f>+TEC!T40</f>
        <v>5.9285714285714288</v>
      </c>
      <c r="G39" s="46">
        <f>+ECO!J38</f>
        <v>5</v>
      </c>
      <c r="H39" s="94">
        <f>+AMB!F40</f>
        <v>7</v>
      </c>
      <c r="I39" s="97">
        <f t="shared" si="1"/>
        <v>5.8785714285714281</v>
      </c>
      <c r="K39" s="27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</row>
    <row r="40" spans="1:25" customFormat="1" ht="23.25" x14ac:dyDescent="0.25">
      <c r="A40" t="str">
        <f>MID(D39,1,1)</f>
        <v>I</v>
      </c>
      <c r="B40" s="202"/>
      <c r="C40" s="205"/>
      <c r="D40" s="29" t="s">
        <v>293</v>
      </c>
      <c r="E40" s="62" t="s">
        <v>300</v>
      </c>
      <c r="F40" s="89">
        <f>+TEC!T41</f>
        <v>5.9285714285714288</v>
      </c>
      <c r="G40" s="46">
        <f>+ECO!J39</f>
        <v>5</v>
      </c>
      <c r="H40" s="94">
        <f>+AMB!F41</f>
        <v>7</v>
      </c>
      <c r="I40" s="97">
        <f t="shared" si="1"/>
        <v>5.8785714285714281</v>
      </c>
      <c r="K40" s="27"/>
    </row>
    <row r="41" spans="1:25" customFormat="1" x14ac:dyDescent="0.25">
      <c r="A41" t="s">
        <v>541</v>
      </c>
      <c r="B41" s="161"/>
      <c r="C41" s="204" t="s">
        <v>59</v>
      </c>
      <c r="D41" s="29" t="s">
        <v>297</v>
      </c>
      <c r="E41" s="152" t="s">
        <v>148</v>
      </c>
      <c r="F41" s="89">
        <f>+TEC!T42</f>
        <v>6.0714285714285712</v>
      </c>
      <c r="G41" s="46">
        <f>+ECO!J40</f>
        <v>10</v>
      </c>
      <c r="H41" s="94">
        <f>+AMB!F42</f>
        <v>5</v>
      </c>
      <c r="I41" s="97">
        <f t="shared" si="1"/>
        <v>7.3214285714285712</v>
      </c>
      <c r="K41" s="27"/>
    </row>
    <row r="42" spans="1:25" customFormat="1" ht="23.25" customHeight="1" x14ac:dyDescent="0.25">
      <c r="A42" t="str">
        <f t="shared" si="0"/>
        <v>C</v>
      </c>
      <c r="B42" s="161"/>
      <c r="C42" s="206"/>
      <c r="D42" s="29" t="s">
        <v>301</v>
      </c>
      <c r="E42" s="152" t="s">
        <v>511</v>
      </c>
      <c r="F42" s="89">
        <f>+TEC!T43</f>
        <v>6.0714285714285712</v>
      </c>
      <c r="G42" s="46">
        <f>+ECO!J41</f>
        <v>5</v>
      </c>
      <c r="H42" s="94">
        <f>+AMB!F43</f>
        <v>5</v>
      </c>
      <c r="I42" s="97">
        <f t="shared" si="1"/>
        <v>5.3214285714285712</v>
      </c>
      <c r="K42" s="27"/>
    </row>
    <row r="43" spans="1:25" customFormat="1" ht="23.25" x14ac:dyDescent="0.25">
      <c r="A43" t="str">
        <f t="shared" si="0"/>
        <v>C</v>
      </c>
      <c r="B43" s="161"/>
      <c r="C43" s="206"/>
      <c r="D43" s="29" t="s">
        <v>302</v>
      </c>
      <c r="E43" s="64" t="s">
        <v>512</v>
      </c>
      <c r="F43" s="89">
        <f>+TEC!T44</f>
        <v>6.0714285714285712</v>
      </c>
      <c r="G43" s="46">
        <f>+ECO!J42</f>
        <v>5</v>
      </c>
      <c r="H43" s="94">
        <f>+AMB!F44</f>
        <v>5</v>
      </c>
      <c r="I43" s="97">
        <f t="shared" si="1"/>
        <v>5.3214285714285712</v>
      </c>
      <c r="K43" s="27"/>
    </row>
    <row r="44" spans="1:25" customFormat="1" ht="23.25" x14ac:dyDescent="0.25">
      <c r="A44" t="str">
        <f t="shared" si="0"/>
        <v>I</v>
      </c>
      <c r="B44" s="202" t="s">
        <v>525</v>
      </c>
      <c r="C44" s="206"/>
      <c r="D44" s="29" t="s">
        <v>295</v>
      </c>
      <c r="E44" s="62" t="s">
        <v>513</v>
      </c>
      <c r="F44" s="89">
        <f>+TEC!T45</f>
        <v>6.0714285714285712</v>
      </c>
      <c r="G44" s="46">
        <f>+ECO!J43</f>
        <v>5</v>
      </c>
      <c r="H44" s="94">
        <f>+AMB!F45</f>
        <v>5</v>
      </c>
      <c r="I44" s="97">
        <f t="shared" si="1"/>
        <v>5.3214285714285712</v>
      </c>
      <c r="K44" s="27"/>
    </row>
    <row r="45" spans="1:25" customFormat="1" ht="34.5" x14ac:dyDescent="0.25">
      <c r="A45" t="s">
        <v>540</v>
      </c>
      <c r="B45" s="203"/>
      <c r="C45" s="205"/>
      <c r="D45" s="29" t="s">
        <v>177</v>
      </c>
      <c r="E45" s="62" t="s">
        <v>514</v>
      </c>
      <c r="F45" s="89">
        <f>+TEC!T46</f>
        <v>6.0714285714285712</v>
      </c>
      <c r="G45" s="46">
        <f>+ECO!J44</f>
        <v>5</v>
      </c>
      <c r="H45" s="94">
        <f>+AMB!F46</f>
        <v>5</v>
      </c>
      <c r="I45" s="97">
        <f t="shared" si="1"/>
        <v>5.3214285714285712</v>
      </c>
      <c r="K45" s="27"/>
    </row>
    <row r="46" spans="1:25" customFormat="1" ht="34.5" x14ac:dyDescent="0.25">
      <c r="A46" t="str">
        <f t="shared" si="0"/>
        <v>C</v>
      </c>
      <c r="B46" s="202" t="s">
        <v>526</v>
      </c>
      <c r="C46" s="163" t="s">
        <v>527</v>
      </c>
      <c r="D46" s="29" t="s">
        <v>303</v>
      </c>
      <c r="E46" s="63" t="s">
        <v>515</v>
      </c>
      <c r="F46" s="89">
        <f>+TEC!T47</f>
        <v>7.8571428571428568</v>
      </c>
      <c r="G46" s="46">
        <f>+ECO!J45</f>
        <v>1</v>
      </c>
      <c r="H46" s="94">
        <f>+AMB!F47</f>
        <v>10</v>
      </c>
      <c r="I46" s="97">
        <f t="shared" si="1"/>
        <v>5.7571428571428562</v>
      </c>
      <c r="K46" s="27"/>
    </row>
    <row r="47" spans="1:25" customFormat="1" ht="15" customHeight="1" x14ac:dyDescent="0.25">
      <c r="A47" t="str">
        <f t="shared" si="0"/>
        <v>C</v>
      </c>
      <c r="B47" s="202"/>
      <c r="C47" s="163"/>
      <c r="D47" s="29" t="s">
        <v>305</v>
      </c>
      <c r="E47" s="63" t="s">
        <v>143</v>
      </c>
      <c r="F47" s="89">
        <f>+TEC!T48</f>
        <v>7.8571428571428568</v>
      </c>
      <c r="G47" s="46">
        <f>+ECO!J46</f>
        <v>5</v>
      </c>
      <c r="H47" s="94">
        <f>+AMB!F48</f>
        <v>10</v>
      </c>
      <c r="I47" s="97">
        <f t="shared" si="1"/>
        <v>7.3571428571428568</v>
      </c>
      <c r="K47" s="27"/>
    </row>
    <row r="48" spans="1:25" customFormat="1" ht="23.25" x14ac:dyDescent="0.25">
      <c r="A48" t="str">
        <f t="shared" si="0"/>
        <v>C</v>
      </c>
      <c r="B48" s="202"/>
      <c r="C48" s="163"/>
      <c r="D48" s="29" t="s">
        <v>307</v>
      </c>
      <c r="E48" s="63" t="s">
        <v>147</v>
      </c>
      <c r="F48" s="89">
        <f>+TEC!T49</f>
        <v>7.8571428571428568</v>
      </c>
      <c r="G48" s="46">
        <f>+ECO!J47</f>
        <v>3</v>
      </c>
      <c r="H48" s="94">
        <f>+AMB!F49</f>
        <v>10</v>
      </c>
      <c r="I48" s="97">
        <f t="shared" si="1"/>
        <v>6.5571428571428569</v>
      </c>
      <c r="K48" s="27"/>
    </row>
    <row r="49" spans="1:11" customFormat="1" x14ac:dyDescent="0.25">
      <c r="A49" t="str">
        <f t="shared" si="0"/>
        <v>I</v>
      </c>
      <c r="B49" s="202"/>
      <c r="C49" s="163"/>
      <c r="D49" s="29" t="s">
        <v>298</v>
      </c>
      <c r="E49" s="155" t="s">
        <v>306</v>
      </c>
      <c r="F49" s="89">
        <f>+TEC!T50</f>
        <v>7.8571428571428568</v>
      </c>
      <c r="G49" s="46">
        <f>+ECO!J48</f>
        <v>3</v>
      </c>
      <c r="H49" s="94">
        <f>+AMB!F50</f>
        <v>10</v>
      </c>
      <c r="I49" s="97">
        <f t="shared" si="1"/>
        <v>6.5571428571428569</v>
      </c>
      <c r="K49" s="27"/>
    </row>
    <row r="50" spans="1:11" customFormat="1" ht="48" x14ac:dyDescent="0.25">
      <c r="A50" t="str">
        <f t="shared" si="0"/>
        <v>I</v>
      </c>
      <c r="B50" s="164" t="s">
        <v>194</v>
      </c>
      <c r="C50" s="29" t="s">
        <v>42</v>
      </c>
      <c r="D50" s="29" t="s">
        <v>299</v>
      </c>
      <c r="E50" s="62" t="s">
        <v>310</v>
      </c>
      <c r="F50" s="89">
        <f>+TEC!T51</f>
        <v>7.5714285714285712</v>
      </c>
      <c r="G50" s="46">
        <f>+ECO!J49</f>
        <v>5</v>
      </c>
      <c r="H50" s="94">
        <f>+AMB!F51</f>
        <v>10</v>
      </c>
      <c r="I50" s="97">
        <f t="shared" si="1"/>
        <v>7.2714285714285714</v>
      </c>
      <c r="K50" s="27"/>
    </row>
    <row r="51" spans="1:11" customFormat="1" x14ac:dyDescent="0.25">
      <c r="A51" t="str">
        <f t="shared" si="0"/>
        <v>I</v>
      </c>
      <c r="B51" s="201" t="s">
        <v>195</v>
      </c>
      <c r="C51" s="198" t="s">
        <v>43</v>
      </c>
      <c r="D51" s="29" t="s">
        <v>304</v>
      </c>
      <c r="E51" s="62" t="s">
        <v>311</v>
      </c>
      <c r="F51" s="89">
        <f>+TEC!T52</f>
        <v>7.8571428571428568</v>
      </c>
      <c r="G51" s="46">
        <f>+ECO!J50</f>
        <v>3</v>
      </c>
      <c r="H51" s="94">
        <f>+AMB!F52</f>
        <v>10</v>
      </c>
      <c r="I51" s="97">
        <f t="shared" si="1"/>
        <v>6.5571428571428569</v>
      </c>
      <c r="K51" s="27"/>
    </row>
    <row r="52" spans="1:11" customFormat="1" x14ac:dyDescent="0.25">
      <c r="A52" t="str">
        <f t="shared" si="0"/>
        <v>I</v>
      </c>
      <c r="B52" s="202"/>
      <c r="C52" s="199"/>
      <c r="D52" s="29" t="s">
        <v>170</v>
      </c>
      <c r="E52" s="62" t="s">
        <v>312</v>
      </c>
      <c r="F52" s="89">
        <f>+TEC!T53</f>
        <v>7.8571428571428568</v>
      </c>
      <c r="G52" s="46">
        <f>+ECO!J51</f>
        <v>3</v>
      </c>
      <c r="H52" s="94">
        <f>+AMB!F53</f>
        <v>10</v>
      </c>
      <c r="I52" s="97">
        <f t="shared" si="1"/>
        <v>6.5571428571428569</v>
      </c>
      <c r="K52" s="27"/>
    </row>
    <row r="53" spans="1:11" customFormat="1" x14ac:dyDescent="0.25">
      <c r="A53" t="str">
        <f t="shared" si="0"/>
        <v>I</v>
      </c>
      <c r="B53" s="202"/>
      <c r="C53" s="199"/>
      <c r="D53" s="29" t="s">
        <v>171</v>
      </c>
      <c r="E53" s="62" t="s">
        <v>313</v>
      </c>
      <c r="F53" s="89">
        <f>+TEC!T54</f>
        <v>7.8571428571428568</v>
      </c>
      <c r="G53" s="46">
        <f>+ECO!J52</f>
        <v>3</v>
      </c>
      <c r="H53" s="94">
        <f>+AMB!F54</f>
        <v>10</v>
      </c>
      <c r="I53" s="97">
        <f t="shared" si="1"/>
        <v>6.5571428571428569</v>
      </c>
      <c r="K53" s="27"/>
    </row>
    <row r="54" spans="1:11" customFormat="1" ht="15" customHeight="1" x14ac:dyDescent="0.25">
      <c r="A54" t="str">
        <f t="shared" si="0"/>
        <v>I</v>
      </c>
      <c r="B54" s="203"/>
      <c r="C54" s="200"/>
      <c r="D54" s="29" t="s">
        <v>158</v>
      </c>
      <c r="E54" s="62" t="s">
        <v>314</v>
      </c>
      <c r="F54" s="89">
        <f>+TEC!T55</f>
        <v>7.8571428571428568</v>
      </c>
      <c r="G54" s="46">
        <f>+ECO!J53</f>
        <v>3</v>
      </c>
      <c r="H54" s="94">
        <f>+AMB!F55</f>
        <v>10</v>
      </c>
      <c r="I54" s="97">
        <f t="shared" si="1"/>
        <v>6.5571428571428569</v>
      </c>
      <c r="K54" s="27"/>
    </row>
    <row r="55" spans="1:11" customFormat="1" ht="60" x14ac:dyDescent="0.25">
      <c r="A55" t="str">
        <f t="shared" si="0"/>
        <v>I</v>
      </c>
      <c r="B55" s="164" t="s">
        <v>196</v>
      </c>
      <c r="C55" s="29" t="s">
        <v>60</v>
      </c>
      <c r="D55" s="29" t="s">
        <v>167</v>
      </c>
      <c r="E55" s="62" t="s">
        <v>60</v>
      </c>
      <c r="F55" s="89">
        <f>+TEC!T56</f>
        <v>7.9285714285714288</v>
      </c>
      <c r="G55" s="46">
        <f>+ECO!J54</f>
        <v>3</v>
      </c>
      <c r="H55" s="94">
        <f>+AMB!F56</f>
        <v>10</v>
      </c>
      <c r="I55" s="97">
        <f t="shared" si="1"/>
        <v>6.5785714285714292</v>
      </c>
      <c r="K55" s="27"/>
    </row>
    <row r="56" spans="1:11" customFormat="1" ht="23.25" x14ac:dyDescent="0.25">
      <c r="A56" t="str">
        <f t="shared" si="0"/>
        <v>C</v>
      </c>
      <c r="B56" s="202"/>
      <c r="C56" s="204" t="s">
        <v>61</v>
      </c>
      <c r="D56" s="29" t="s">
        <v>308</v>
      </c>
      <c r="E56" s="64" t="s">
        <v>138</v>
      </c>
      <c r="F56" s="89">
        <f>+TEC!T57</f>
        <v>7.0714285714285712</v>
      </c>
      <c r="G56" s="46">
        <f>+ECO!J55</f>
        <v>5</v>
      </c>
      <c r="H56" s="94">
        <f>+AMB!F57</f>
        <v>7</v>
      </c>
      <c r="I56" s="97">
        <f t="shared" si="1"/>
        <v>6.2214285714285715</v>
      </c>
    </row>
    <row r="57" spans="1:11" customFormat="1" ht="23.25" x14ac:dyDescent="0.25">
      <c r="A57" t="str">
        <f t="shared" si="0"/>
        <v>C</v>
      </c>
      <c r="B57" s="202"/>
      <c r="C57" s="206"/>
      <c r="D57" s="29" t="s">
        <v>309</v>
      </c>
      <c r="E57" s="64" t="s">
        <v>318</v>
      </c>
      <c r="F57" s="89">
        <f>+TEC!T58</f>
        <v>7.0714285714285712</v>
      </c>
      <c r="G57" s="46">
        <f>+ECO!J56</f>
        <v>5</v>
      </c>
      <c r="H57" s="94">
        <f>+AMB!F58</f>
        <v>7</v>
      </c>
      <c r="I57" s="97">
        <f t="shared" si="1"/>
        <v>6.2214285714285715</v>
      </c>
    </row>
    <row r="58" spans="1:11" customFormat="1" ht="23.25" x14ac:dyDescent="0.25">
      <c r="A58" t="str">
        <f t="shared" si="0"/>
        <v>C</v>
      </c>
      <c r="B58" s="202"/>
      <c r="C58" s="206"/>
      <c r="D58" s="29" t="s">
        <v>315</v>
      </c>
      <c r="E58" s="64" t="s">
        <v>146</v>
      </c>
      <c r="F58" s="89">
        <f>+TEC!T59</f>
        <v>7.0714285714285712</v>
      </c>
      <c r="G58" s="46">
        <f>+ECO!J57</f>
        <v>5</v>
      </c>
      <c r="H58" s="94">
        <f>+AMB!F59</f>
        <v>7</v>
      </c>
      <c r="I58" s="97">
        <f t="shared" si="1"/>
        <v>6.2214285714285715</v>
      </c>
    </row>
    <row r="59" spans="1:11" customFormat="1" ht="23.25" customHeight="1" x14ac:dyDescent="0.25">
      <c r="A59" t="str">
        <f t="shared" si="0"/>
        <v>C</v>
      </c>
      <c r="B59" s="202"/>
      <c r="C59" s="206"/>
      <c r="D59" s="29" t="s">
        <v>316</v>
      </c>
      <c r="E59" s="64" t="s">
        <v>130</v>
      </c>
      <c r="F59" s="89">
        <f>+TEC!T60</f>
        <v>7.0714285714285712</v>
      </c>
      <c r="G59" s="46">
        <f>+ECO!J58</f>
        <v>5</v>
      </c>
      <c r="H59" s="94">
        <f>+AMB!F60</f>
        <v>7</v>
      </c>
      <c r="I59" s="97">
        <f t="shared" si="1"/>
        <v>6.2214285714285715</v>
      </c>
    </row>
    <row r="60" spans="1:11" customFormat="1" ht="23.25" x14ac:dyDescent="0.25">
      <c r="A60" t="str">
        <f t="shared" si="0"/>
        <v>I</v>
      </c>
      <c r="B60" s="202"/>
      <c r="C60" s="206"/>
      <c r="D60" s="29" t="s">
        <v>157</v>
      </c>
      <c r="E60" s="62" t="s">
        <v>321</v>
      </c>
      <c r="F60" s="89">
        <f>+TEC!T61</f>
        <v>7.0714285714285712</v>
      </c>
      <c r="G60" s="46">
        <f>+ECO!J59</f>
        <v>5</v>
      </c>
      <c r="H60" s="94">
        <f>+AMB!F61</f>
        <v>7</v>
      </c>
      <c r="I60" s="97">
        <f t="shared" si="1"/>
        <v>6.2214285714285715</v>
      </c>
    </row>
    <row r="61" spans="1:11" customFormat="1" ht="23.25" x14ac:dyDescent="0.25">
      <c r="A61" t="str">
        <f t="shared" si="0"/>
        <v>I</v>
      </c>
      <c r="B61" s="202"/>
      <c r="C61" s="205"/>
      <c r="D61" s="29" t="s">
        <v>161</v>
      </c>
      <c r="E61" s="62" t="s">
        <v>322</v>
      </c>
      <c r="F61" s="89">
        <f>+TEC!T62</f>
        <v>7.0714285714285712</v>
      </c>
      <c r="G61" s="46">
        <f>+ECO!J60</f>
        <v>5</v>
      </c>
      <c r="H61" s="94">
        <f>+AMB!F62</f>
        <v>7</v>
      </c>
      <c r="I61" s="97">
        <f t="shared" si="1"/>
        <v>6.2214285714285715</v>
      </c>
    </row>
    <row r="62" spans="1:11" customFormat="1" x14ac:dyDescent="0.25">
      <c r="A62" t="str">
        <f t="shared" si="0"/>
        <v>C</v>
      </c>
      <c r="B62" s="201" t="s">
        <v>197</v>
      </c>
      <c r="C62" s="198" t="s">
        <v>62</v>
      </c>
      <c r="D62" s="29" t="s">
        <v>317</v>
      </c>
      <c r="E62" s="64" t="s">
        <v>324</v>
      </c>
      <c r="F62" s="89">
        <f>+TEC!T63</f>
        <v>7.2142857142857144</v>
      </c>
      <c r="G62" s="46">
        <f>+ECO!J61</f>
        <v>5</v>
      </c>
      <c r="H62" s="94">
        <f>+AMB!F63</f>
        <v>7</v>
      </c>
      <c r="I62" s="97">
        <f t="shared" si="1"/>
        <v>6.2642857142857142</v>
      </c>
    </row>
    <row r="63" spans="1:11" customFormat="1" x14ac:dyDescent="0.25">
      <c r="A63" t="str">
        <f t="shared" si="0"/>
        <v>C</v>
      </c>
      <c r="B63" s="202"/>
      <c r="C63" s="199"/>
      <c r="D63" s="29" t="s">
        <v>319</v>
      </c>
      <c r="E63" s="64" t="s">
        <v>132</v>
      </c>
      <c r="F63" s="89">
        <f>+TEC!T64</f>
        <v>7.2142857142857144</v>
      </c>
      <c r="G63" s="46">
        <f>+ECO!J62</f>
        <v>5</v>
      </c>
      <c r="H63" s="94">
        <f>+AMB!F64</f>
        <v>7</v>
      </c>
      <c r="I63" s="97">
        <f t="shared" si="1"/>
        <v>6.2642857142857142</v>
      </c>
    </row>
    <row r="64" spans="1:11" customFormat="1" ht="23.25" x14ac:dyDescent="0.25">
      <c r="A64" t="str">
        <f t="shared" si="0"/>
        <v>C</v>
      </c>
      <c r="B64" s="202"/>
      <c r="C64" s="199"/>
      <c r="D64" s="29" t="s">
        <v>320</v>
      </c>
      <c r="E64" s="64" t="s">
        <v>327</v>
      </c>
      <c r="F64" s="89">
        <f>+TEC!T65</f>
        <v>7.2142857142857144</v>
      </c>
      <c r="G64" s="46">
        <f>+ECO!J63</f>
        <v>1</v>
      </c>
      <c r="H64" s="94">
        <f>+AMB!F65</f>
        <v>7</v>
      </c>
      <c r="I64" s="97">
        <f t="shared" si="1"/>
        <v>4.6642857142857146</v>
      </c>
    </row>
    <row r="65" spans="1:9" customFormat="1" ht="45.75" x14ac:dyDescent="0.25">
      <c r="A65" t="str">
        <f t="shared" si="0"/>
        <v>C</v>
      </c>
      <c r="B65" s="202"/>
      <c r="C65" s="199"/>
      <c r="D65" s="29" t="s">
        <v>323</v>
      </c>
      <c r="E65" s="64" t="s">
        <v>131</v>
      </c>
      <c r="F65" s="89">
        <f>+TEC!T66</f>
        <v>7.2142857142857144</v>
      </c>
      <c r="G65" s="46">
        <f>+ECO!J64</f>
        <v>3</v>
      </c>
      <c r="H65" s="94">
        <f>+AMB!F66</f>
        <v>7</v>
      </c>
      <c r="I65" s="97">
        <f t="shared" si="1"/>
        <v>5.4642857142857144</v>
      </c>
    </row>
    <row r="66" spans="1:9" customFormat="1" ht="15" customHeight="1" x14ac:dyDescent="0.25">
      <c r="A66" t="str">
        <f t="shared" si="0"/>
        <v>C</v>
      </c>
      <c r="B66" s="207" t="s">
        <v>198</v>
      </c>
      <c r="C66" s="209" t="s">
        <v>528</v>
      </c>
      <c r="D66" s="149" t="s">
        <v>325</v>
      </c>
      <c r="E66" s="154" t="s">
        <v>63</v>
      </c>
      <c r="F66" s="89">
        <f>+TEC!T67</f>
        <v>5.8571428571428568</v>
      </c>
      <c r="G66" s="46">
        <f>+ECO!J65</f>
        <v>5</v>
      </c>
      <c r="H66" s="94">
        <f>+AMB!F67</f>
        <v>5</v>
      </c>
      <c r="I66" s="97">
        <f t="shared" si="1"/>
        <v>5.2571428571428571</v>
      </c>
    </row>
    <row r="67" spans="1:9" customFormat="1" ht="36" x14ac:dyDescent="0.25">
      <c r="A67" t="str">
        <f t="shared" si="0"/>
        <v>I</v>
      </c>
      <c r="B67" s="208"/>
      <c r="C67" s="210"/>
      <c r="D67" s="149" t="s">
        <v>172</v>
      </c>
      <c r="E67" s="156" t="s">
        <v>516</v>
      </c>
      <c r="F67" s="89">
        <f>+TEC!T68</f>
        <v>5.4285714285714288</v>
      </c>
      <c r="G67" s="46">
        <f>+ECO!J66</f>
        <v>5</v>
      </c>
      <c r="H67" s="94">
        <f>+AMB!F68</f>
        <v>5</v>
      </c>
      <c r="I67" s="97">
        <f t="shared" si="1"/>
        <v>5.1285714285714281</v>
      </c>
    </row>
    <row r="68" spans="1:9" customFormat="1" ht="60" x14ac:dyDescent="0.25">
      <c r="A68" t="str">
        <f t="shared" si="0"/>
        <v>I</v>
      </c>
      <c r="B68" s="165" t="s">
        <v>199</v>
      </c>
      <c r="C68" s="149" t="s">
        <v>64</v>
      </c>
      <c r="D68" s="149" t="s">
        <v>164</v>
      </c>
      <c r="E68" s="156" t="s">
        <v>64</v>
      </c>
      <c r="F68" s="89">
        <f>+TEC!T69</f>
        <v>5.3571428571428568</v>
      </c>
      <c r="G68" s="46">
        <f>+ECO!J67</f>
        <v>5</v>
      </c>
      <c r="H68" s="94">
        <f>+AMB!F69</f>
        <v>5</v>
      </c>
      <c r="I68" s="97">
        <f t="shared" si="1"/>
        <v>5.1071428571428568</v>
      </c>
    </row>
    <row r="69" spans="1:9" customFormat="1" ht="36" x14ac:dyDescent="0.25">
      <c r="A69" t="str">
        <f t="shared" si="0"/>
        <v>I</v>
      </c>
      <c r="B69" s="207" t="s">
        <v>200</v>
      </c>
      <c r="C69" s="209" t="s">
        <v>529</v>
      </c>
      <c r="D69" s="149" t="s">
        <v>165</v>
      </c>
      <c r="E69" s="156" t="s">
        <v>517</v>
      </c>
      <c r="F69" s="89">
        <f>+TEC!T70</f>
        <v>6.6428571428571432</v>
      </c>
      <c r="G69" s="46">
        <f>+ECO!J68</f>
        <v>1</v>
      </c>
      <c r="H69" s="94">
        <f>+AMB!F70</f>
        <v>7</v>
      </c>
      <c r="I69" s="97">
        <f t="shared" si="1"/>
        <v>4.4928571428571429</v>
      </c>
    </row>
    <row r="70" spans="1:9" customFormat="1" ht="24" x14ac:dyDescent="0.25">
      <c r="A70" t="str">
        <f t="shared" si="0"/>
        <v>I</v>
      </c>
      <c r="B70" s="208"/>
      <c r="C70" s="210"/>
      <c r="D70" s="149" t="s">
        <v>166</v>
      </c>
      <c r="E70" s="156" t="s">
        <v>65</v>
      </c>
      <c r="F70" s="89">
        <f>+TEC!T71</f>
        <v>6.1428571428571432</v>
      </c>
      <c r="G70" s="46">
        <f>+ECO!J69</f>
        <v>3</v>
      </c>
      <c r="H70" s="94">
        <f>+AMB!F71</f>
        <v>7</v>
      </c>
      <c r="I70" s="97">
        <f t="shared" si="1"/>
        <v>5.1428571428571432</v>
      </c>
    </row>
    <row r="71" spans="1:9" customFormat="1" ht="36" x14ac:dyDescent="0.25">
      <c r="A71" t="str">
        <f t="shared" ref="A71:A135" si="2">MID(D71,1,1)</f>
        <v>C</v>
      </c>
      <c r="B71" s="165" t="s">
        <v>201</v>
      </c>
      <c r="C71" s="149" t="s">
        <v>44</v>
      </c>
      <c r="D71" s="149" t="s">
        <v>326</v>
      </c>
      <c r="E71" s="154" t="s">
        <v>44</v>
      </c>
      <c r="F71" s="89">
        <f>+TEC!T72</f>
        <v>7.2142857142857144</v>
      </c>
      <c r="G71" s="46">
        <f>+ECO!J70</f>
        <v>5</v>
      </c>
      <c r="H71" s="94">
        <f>+AMB!F72</f>
        <v>10</v>
      </c>
      <c r="I71" s="97">
        <f t="shared" si="1"/>
        <v>7.1642857142857146</v>
      </c>
    </row>
    <row r="72" spans="1:9" customFormat="1" ht="23.25" x14ac:dyDescent="0.25">
      <c r="A72" t="str">
        <f t="shared" si="2"/>
        <v>C</v>
      </c>
      <c r="B72" s="192" t="s">
        <v>202</v>
      </c>
      <c r="C72" s="194" t="s">
        <v>66</v>
      </c>
      <c r="D72" s="149" t="s">
        <v>328</v>
      </c>
      <c r="E72" s="64" t="s">
        <v>150</v>
      </c>
      <c r="F72" s="89">
        <f>+TEC!T73</f>
        <v>6.6428571428571432</v>
      </c>
      <c r="G72" s="46">
        <f>+ECO!J71</f>
        <v>3</v>
      </c>
      <c r="H72" s="94">
        <f>+AMB!F73</f>
        <v>7</v>
      </c>
      <c r="I72" s="97">
        <f t="shared" si="1"/>
        <v>5.2928571428571427</v>
      </c>
    </row>
    <row r="73" spans="1:9" customFormat="1" ht="36" x14ac:dyDescent="0.25">
      <c r="A73" t="str">
        <f t="shared" si="2"/>
        <v>I</v>
      </c>
      <c r="B73" s="193"/>
      <c r="C73" s="195"/>
      <c r="D73" s="149" t="s">
        <v>329</v>
      </c>
      <c r="E73" s="156" t="s">
        <v>339</v>
      </c>
      <c r="F73" s="89">
        <f>+TEC!T74</f>
        <v>6.6428571428571432</v>
      </c>
      <c r="G73" s="46">
        <f>+ECO!J72</f>
        <v>3</v>
      </c>
      <c r="H73" s="94">
        <f>+AMB!F74</f>
        <v>7</v>
      </c>
      <c r="I73" s="97">
        <f t="shared" si="1"/>
        <v>5.2928571428571427</v>
      </c>
    </row>
    <row r="74" spans="1:9" customFormat="1" ht="23.25" x14ac:dyDescent="0.25">
      <c r="A74" t="str">
        <f t="shared" si="2"/>
        <v>C</v>
      </c>
      <c r="B74" s="196" t="s">
        <v>203</v>
      </c>
      <c r="C74" s="197" t="s">
        <v>128</v>
      </c>
      <c r="D74" s="149" t="s">
        <v>331</v>
      </c>
      <c r="E74" s="64" t="s">
        <v>154</v>
      </c>
      <c r="F74" s="89">
        <f>+TEC!T75</f>
        <v>5.8571428571428568</v>
      </c>
      <c r="G74" s="46">
        <f>+ECO!J73</f>
        <v>7</v>
      </c>
      <c r="H74" s="94">
        <f>+AMB!F75</f>
        <v>5</v>
      </c>
      <c r="I74" s="97">
        <f t="shared" ref="I74:I137" si="3">+F74*$F$7+$G$7*G74+$H$7*H74</f>
        <v>6.0571428571428569</v>
      </c>
    </row>
    <row r="75" spans="1:9" customFormat="1" ht="23.25" x14ac:dyDescent="0.25">
      <c r="A75" t="str">
        <f t="shared" si="2"/>
        <v>C</v>
      </c>
      <c r="B75" s="196"/>
      <c r="C75" s="197"/>
      <c r="D75" s="149" t="s">
        <v>337</v>
      </c>
      <c r="E75" s="64" t="s">
        <v>343</v>
      </c>
      <c r="F75" s="89">
        <f>+TEC!T76</f>
        <v>5.8571428571428568</v>
      </c>
      <c r="G75" s="46">
        <f>+ECO!J74</f>
        <v>3</v>
      </c>
      <c r="H75" s="94">
        <f>+AMB!F76</f>
        <v>5</v>
      </c>
      <c r="I75" s="97">
        <f t="shared" si="3"/>
        <v>4.4571428571428573</v>
      </c>
    </row>
    <row r="76" spans="1:9" customFormat="1" ht="23.25" x14ac:dyDescent="0.25">
      <c r="A76" t="str">
        <f t="shared" si="2"/>
        <v>C</v>
      </c>
      <c r="B76" s="196"/>
      <c r="C76" s="197"/>
      <c r="D76" s="177" t="s">
        <v>518</v>
      </c>
      <c r="E76" s="64" t="s">
        <v>151</v>
      </c>
      <c r="F76" s="89">
        <f>+TEC!T77</f>
        <v>5.8571428571428568</v>
      </c>
      <c r="G76" s="46">
        <f>+ECO!J75</f>
        <v>1</v>
      </c>
      <c r="H76" s="94">
        <f>+AMB!F77</f>
        <v>5</v>
      </c>
      <c r="I76" s="97">
        <f t="shared" si="3"/>
        <v>3.657142857142857</v>
      </c>
    </row>
    <row r="77" spans="1:9" customFormat="1" ht="34.5" x14ac:dyDescent="0.25">
      <c r="A77" t="str">
        <f t="shared" si="2"/>
        <v>C</v>
      </c>
      <c r="B77" s="196"/>
      <c r="C77" s="197"/>
      <c r="D77" s="177" t="s">
        <v>340</v>
      </c>
      <c r="E77" s="64" t="s">
        <v>139</v>
      </c>
      <c r="F77" s="89">
        <f>+TEC!T78</f>
        <v>5.8571428571428568</v>
      </c>
      <c r="G77" s="46">
        <f>+ECO!J76</f>
        <v>5</v>
      </c>
      <c r="H77" s="94">
        <f>+AMB!F78</f>
        <v>5</v>
      </c>
      <c r="I77" s="97">
        <f t="shared" si="3"/>
        <v>5.2571428571428571</v>
      </c>
    </row>
    <row r="78" spans="1:9" customFormat="1" ht="23.25" customHeight="1" x14ac:dyDescent="0.25">
      <c r="A78" t="str">
        <f t="shared" si="2"/>
        <v>C</v>
      </c>
      <c r="B78" s="196"/>
      <c r="C78" s="197"/>
      <c r="D78" s="177" t="s">
        <v>341</v>
      </c>
      <c r="E78" s="64" t="s">
        <v>142</v>
      </c>
      <c r="F78" s="89">
        <f>+TEC!T79</f>
        <v>5.8571428571428568</v>
      </c>
      <c r="G78" s="46">
        <f>+ECO!J77</f>
        <v>5</v>
      </c>
      <c r="H78" s="94">
        <f>+AMB!F79</f>
        <v>5</v>
      </c>
      <c r="I78" s="97">
        <f t="shared" si="3"/>
        <v>5.2571428571428571</v>
      </c>
    </row>
    <row r="79" spans="1:9" customFormat="1" ht="23.25" x14ac:dyDescent="0.25">
      <c r="A79" t="str">
        <f t="shared" si="2"/>
        <v>C</v>
      </c>
      <c r="B79" s="196"/>
      <c r="C79" s="197"/>
      <c r="D79" s="177" t="s">
        <v>342</v>
      </c>
      <c r="E79" s="64" t="s">
        <v>144</v>
      </c>
      <c r="F79" s="89">
        <f>+TEC!T80</f>
        <v>5.8571428571428568</v>
      </c>
      <c r="G79" s="46">
        <f>+ECO!J78</f>
        <v>3</v>
      </c>
      <c r="H79" s="94">
        <f>+AMB!F80</f>
        <v>5</v>
      </c>
      <c r="I79" s="97">
        <f t="shared" si="3"/>
        <v>4.4571428571428573</v>
      </c>
    </row>
    <row r="80" spans="1:9" customFormat="1" ht="23.25" x14ac:dyDescent="0.25">
      <c r="A80" t="str">
        <f t="shared" si="2"/>
        <v>C</v>
      </c>
      <c r="B80" s="196"/>
      <c r="C80" s="197"/>
      <c r="D80" s="177" t="s">
        <v>344</v>
      </c>
      <c r="E80" s="64" t="s">
        <v>137</v>
      </c>
      <c r="F80" s="89">
        <f>+TEC!T81</f>
        <v>5.8571428571428568</v>
      </c>
      <c r="G80" s="46">
        <f>+ECO!J79</f>
        <v>3</v>
      </c>
      <c r="H80" s="94">
        <f>+AMB!F81</f>
        <v>5</v>
      </c>
      <c r="I80" s="97">
        <f t="shared" si="3"/>
        <v>4.4571428571428573</v>
      </c>
    </row>
    <row r="81" spans="1:9" customFormat="1" x14ac:dyDescent="0.25">
      <c r="A81" t="str">
        <f t="shared" si="2"/>
        <v>C</v>
      </c>
      <c r="B81" s="196"/>
      <c r="C81" s="197"/>
      <c r="D81" s="177" t="s">
        <v>345</v>
      </c>
      <c r="E81" s="63" t="s">
        <v>129</v>
      </c>
      <c r="F81" s="89">
        <f>+TEC!T82</f>
        <v>5.8571428571428568</v>
      </c>
      <c r="G81" s="46">
        <f>+ECO!J80</f>
        <v>5</v>
      </c>
      <c r="H81" s="94">
        <f>+AMB!F82</f>
        <v>5</v>
      </c>
      <c r="I81" s="97">
        <f t="shared" si="3"/>
        <v>5.2571428571428571</v>
      </c>
    </row>
    <row r="82" spans="1:9" customFormat="1" ht="48" x14ac:dyDescent="0.25">
      <c r="A82" t="str">
        <f t="shared" si="2"/>
        <v>I</v>
      </c>
      <c r="B82" s="165" t="s">
        <v>204</v>
      </c>
      <c r="C82" s="149" t="s">
        <v>67</v>
      </c>
      <c r="D82" s="149" t="s">
        <v>330</v>
      </c>
      <c r="E82" s="62" t="s">
        <v>349</v>
      </c>
      <c r="F82" s="89">
        <f>+TEC!T83</f>
        <v>6.2857142857142856</v>
      </c>
      <c r="G82" s="46">
        <f>+ECO!J81</f>
        <v>5</v>
      </c>
      <c r="H82" s="94">
        <f>+AMB!F83</f>
        <v>5</v>
      </c>
      <c r="I82" s="97">
        <f t="shared" si="3"/>
        <v>5.3857142857142861</v>
      </c>
    </row>
    <row r="83" spans="1:9" customFormat="1" ht="72" x14ac:dyDescent="0.25">
      <c r="A83" t="str">
        <f t="shared" si="2"/>
        <v>C</v>
      </c>
      <c r="B83" s="162" t="s">
        <v>205</v>
      </c>
      <c r="C83" s="166" t="s">
        <v>530</v>
      </c>
      <c r="D83" s="149" t="s">
        <v>346</v>
      </c>
      <c r="E83" s="64" t="s">
        <v>519</v>
      </c>
      <c r="F83" s="89">
        <f>+TEC!T84</f>
        <v>6</v>
      </c>
      <c r="G83" s="46">
        <f>+ECO!J82</f>
        <v>5</v>
      </c>
      <c r="H83" s="94">
        <f>+AMB!F84</f>
        <v>5</v>
      </c>
      <c r="I83" s="97">
        <f t="shared" si="3"/>
        <v>5.3</v>
      </c>
    </row>
    <row r="84" spans="1:9" customFormat="1" ht="23.25" x14ac:dyDescent="0.25">
      <c r="A84" t="str">
        <f t="shared" si="2"/>
        <v>I</v>
      </c>
      <c r="B84" s="192" t="s">
        <v>206</v>
      </c>
      <c r="C84" s="211" t="s">
        <v>68</v>
      </c>
      <c r="D84" s="65" t="s">
        <v>332</v>
      </c>
      <c r="E84" s="62" t="s">
        <v>520</v>
      </c>
      <c r="F84" s="89">
        <f>+TEC!T85</f>
        <v>7.7142857142857144</v>
      </c>
      <c r="G84" s="46">
        <f>+ECO!J83</f>
        <v>5</v>
      </c>
      <c r="H84" s="94">
        <f>+AMB!F85</f>
        <v>7</v>
      </c>
      <c r="I84" s="97">
        <f t="shared" si="3"/>
        <v>6.4142857142857146</v>
      </c>
    </row>
    <row r="85" spans="1:9" customFormat="1" ht="23.25" x14ac:dyDescent="0.25">
      <c r="A85" t="str">
        <f t="shared" si="2"/>
        <v>I</v>
      </c>
      <c r="B85" s="196"/>
      <c r="C85" s="212"/>
      <c r="D85" s="65" t="s">
        <v>333</v>
      </c>
      <c r="E85" s="62" t="s">
        <v>521</v>
      </c>
      <c r="F85" s="89">
        <f>+TEC!T86</f>
        <v>7.7142857142857144</v>
      </c>
      <c r="G85" s="46">
        <f>+ECO!J84</f>
        <v>5</v>
      </c>
      <c r="H85" s="94">
        <f>+AMB!F86</f>
        <v>7</v>
      </c>
      <c r="I85" s="97">
        <f t="shared" si="3"/>
        <v>6.4142857142857146</v>
      </c>
    </row>
    <row r="86" spans="1:9" customFormat="1" ht="23.25" x14ac:dyDescent="0.25">
      <c r="A86" t="str">
        <f t="shared" ref="A86" si="4">MID(D86,1,1)</f>
        <v>I</v>
      </c>
      <c r="B86" s="196"/>
      <c r="C86" s="212"/>
      <c r="D86" s="65" t="s">
        <v>334</v>
      </c>
      <c r="E86" s="62" t="s">
        <v>522</v>
      </c>
      <c r="F86" s="89">
        <f>+TEC!T87</f>
        <v>7.7142857142857144</v>
      </c>
      <c r="G86" s="46">
        <f>+ECO!J85</f>
        <v>5</v>
      </c>
      <c r="H86" s="94">
        <f>+AMB!F87</f>
        <v>7</v>
      </c>
      <c r="I86" s="97">
        <f t="shared" si="3"/>
        <v>6.4142857142857146</v>
      </c>
    </row>
    <row r="87" spans="1:9" customFormat="1" ht="23.25" x14ac:dyDescent="0.25">
      <c r="A87" t="s">
        <v>540</v>
      </c>
      <c r="B87" s="193"/>
      <c r="C87" s="213"/>
      <c r="D87" s="65" t="s">
        <v>335</v>
      </c>
      <c r="E87" s="62" t="s">
        <v>523</v>
      </c>
      <c r="F87" s="89">
        <f>+TEC!T88</f>
        <v>7.7142857142857144</v>
      </c>
      <c r="G87" s="46">
        <f>+ECO!J86</f>
        <v>5</v>
      </c>
      <c r="H87" s="94">
        <f>+AMB!F88</f>
        <v>7</v>
      </c>
      <c r="I87" s="97">
        <f t="shared" si="3"/>
        <v>6.4142857142857146</v>
      </c>
    </row>
    <row r="88" spans="1:9" customFormat="1" ht="57" x14ac:dyDescent="0.25">
      <c r="A88" t="s">
        <v>541</v>
      </c>
      <c r="B88" s="192" t="s">
        <v>207</v>
      </c>
      <c r="C88" s="194" t="s">
        <v>69</v>
      </c>
      <c r="D88" s="149" t="s">
        <v>347</v>
      </c>
      <c r="E88" s="64" t="s">
        <v>133</v>
      </c>
      <c r="F88" s="89">
        <f>+TEC!T89</f>
        <v>6</v>
      </c>
      <c r="G88" s="46">
        <f>+ECO!J87</f>
        <v>5</v>
      </c>
      <c r="H88" s="94">
        <f>+AMB!F89</f>
        <v>7</v>
      </c>
      <c r="I88" s="97">
        <f t="shared" si="3"/>
        <v>5.9</v>
      </c>
    </row>
    <row r="89" spans="1:9" customFormat="1" ht="45.75" x14ac:dyDescent="0.25">
      <c r="A89" t="str">
        <f t="shared" si="2"/>
        <v>C</v>
      </c>
      <c r="B89" s="196"/>
      <c r="C89" s="197"/>
      <c r="D89" s="149" t="s">
        <v>350</v>
      </c>
      <c r="E89" s="64" t="s">
        <v>135</v>
      </c>
      <c r="F89" s="89">
        <f>+TEC!T90</f>
        <v>6</v>
      </c>
      <c r="G89" s="46">
        <f>+ECO!J88</f>
        <v>5</v>
      </c>
      <c r="H89" s="94">
        <f>+AMB!F90</f>
        <v>7</v>
      </c>
      <c r="I89" s="97">
        <f t="shared" si="3"/>
        <v>5.9</v>
      </c>
    </row>
    <row r="90" spans="1:9" customFormat="1" ht="45.75" x14ac:dyDescent="0.25">
      <c r="A90" t="str">
        <f t="shared" si="2"/>
        <v>C</v>
      </c>
      <c r="B90" s="196"/>
      <c r="C90" s="197"/>
      <c r="D90" s="177" t="s">
        <v>351</v>
      </c>
      <c r="E90" s="64" t="s">
        <v>136</v>
      </c>
      <c r="F90" s="89">
        <f>+TEC!T91</f>
        <v>6</v>
      </c>
      <c r="G90" s="46">
        <f>+ECO!J89</f>
        <v>5</v>
      </c>
      <c r="H90" s="94">
        <f>+AMB!F91</f>
        <v>7</v>
      </c>
      <c r="I90" s="97">
        <f t="shared" si="3"/>
        <v>5.9</v>
      </c>
    </row>
    <row r="91" spans="1:9" customFormat="1" ht="23.25" customHeight="1" x14ac:dyDescent="0.25">
      <c r="A91" t="str">
        <f t="shared" si="2"/>
        <v>C</v>
      </c>
      <c r="B91" s="196"/>
      <c r="C91" s="197"/>
      <c r="D91" s="177" t="s">
        <v>352</v>
      </c>
      <c r="E91" s="64" t="s">
        <v>153</v>
      </c>
      <c r="F91" s="89">
        <f>+TEC!T92</f>
        <v>6</v>
      </c>
      <c r="G91" s="46">
        <f>+ECO!J90</f>
        <v>5</v>
      </c>
      <c r="H91" s="94">
        <f>+AMB!F92</f>
        <v>7</v>
      </c>
      <c r="I91" s="97">
        <f t="shared" si="3"/>
        <v>5.9</v>
      </c>
    </row>
    <row r="92" spans="1:9" customFormat="1" ht="23.25" x14ac:dyDescent="0.25">
      <c r="A92" t="str">
        <f t="shared" si="2"/>
        <v>C</v>
      </c>
      <c r="B92" s="196"/>
      <c r="C92" s="197"/>
      <c r="D92" s="177" t="s">
        <v>357</v>
      </c>
      <c r="E92" s="64" t="s">
        <v>155</v>
      </c>
      <c r="F92" s="89">
        <f>+TEC!T93</f>
        <v>6</v>
      </c>
      <c r="G92" s="46">
        <f>+ECO!J91</f>
        <v>5</v>
      </c>
      <c r="H92" s="94">
        <f>+AMB!F93</f>
        <v>7</v>
      </c>
      <c r="I92" s="97">
        <f t="shared" si="3"/>
        <v>5.9</v>
      </c>
    </row>
    <row r="93" spans="1:9" customFormat="1" ht="24" x14ac:dyDescent="0.25">
      <c r="A93" t="str">
        <f t="shared" si="2"/>
        <v>C</v>
      </c>
      <c r="B93" s="192" t="s">
        <v>208</v>
      </c>
      <c r="C93" s="194" t="s">
        <v>70</v>
      </c>
      <c r="D93" s="177" t="s">
        <v>358</v>
      </c>
      <c r="E93" s="157" t="s">
        <v>70</v>
      </c>
      <c r="F93" s="89">
        <f>+TEC!T94</f>
        <v>6</v>
      </c>
      <c r="G93" s="46">
        <f>+ECO!J92</f>
        <v>5</v>
      </c>
      <c r="H93" s="94">
        <f>+AMB!F94</f>
        <v>7</v>
      </c>
      <c r="I93" s="97">
        <f t="shared" si="3"/>
        <v>5.9</v>
      </c>
    </row>
    <row r="94" spans="1:9" customFormat="1" ht="15" customHeight="1" x14ac:dyDescent="0.25">
      <c r="A94" t="str">
        <f t="shared" si="2"/>
        <v>I</v>
      </c>
      <c r="B94" s="193"/>
      <c r="C94" s="195"/>
      <c r="D94" s="149" t="s">
        <v>336</v>
      </c>
      <c r="E94" s="156" t="s">
        <v>367</v>
      </c>
      <c r="F94" s="89">
        <f>+TEC!T95</f>
        <v>6</v>
      </c>
      <c r="G94" s="46">
        <f>+ECO!J93</f>
        <v>5</v>
      </c>
      <c r="H94" s="94">
        <f>+AMB!F95</f>
        <v>7</v>
      </c>
      <c r="I94" s="97">
        <f t="shared" si="3"/>
        <v>5.9</v>
      </c>
    </row>
    <row r="95" spans="1:9" customFormat="1" ht="24" x14ac:dyDescent="0.25">
      <c r="A95" t="str">
        <f t="shared" si="2"/>
        <v>C</v>
      </c>
      <c r="B95" s="192" t="s">
        <v>209</v>
      </c>
      <c r="C95" s="194" t="s">
        <v>71</v>
      </c>
      <c r="D95" s="149" t="s">
        <v>359</v>
      </c>
      <c r="E95" s="157" t="s">
        <v>369</v>
      </c>
      <c r="F95" s="89">
        <f>+TEC!T96</f>
        <v>5.7857142857142856</v>
      </c>
      <c r="G95" s="46">
        <f>+ECO!J94</f>
        <v>5</v>
      </c>
      <c r="H95" s="94">
        <f>+AMB!F96</f>
        <v>7</v>
      </c>
      <c r="I95" s="97">
        <f t="shared" si="3"/>
        <v>5.8357142857142854</v>
      </c>
    </row>
    <row r="96" spans="1:9" customFormat="1" ht="34.5" x14ac:dyDescent="0.25">
      <c r="A96" t="str">
        <f t="shared" si="2"/>
        <v>I</v>
      </c>
      <c r="B96" s="193"/>
      <c r="C96" s="195"/>
      <c r="D96" s="149" t="s">
        <v>338</v>
      </c>
      <c r="E96" s="62" t="s">
        <v>371</v>
      </c>
      <c r="F96" s="89">
        <f>+TEC!T97</f>
        <v>5.7857142857142856</v>
      </c>
      <c r="G96" s="46">
        <f>+ECO!J95</f>
        <v>5</v>
      </c>
      <c r="H96" s="94">
        <f>+AMB!F97</f>
        <v>7</v>
      </c>
      <c r="I96" s="97">
        <f t="shared" si="3"/>
        <v>5.8357142857142854</v>
      </c>
    </row>
    <row r="97" spans="1:9" customFormat="1" ht="45.75" x14ac:dyDescent="0.25">
      <c r="A97" t="str">
        <f t="shared" si="2"/>
        <v>C</v>
      </c>
      <c r="B97" s="192" t="s">
        <v>210</v>
      </c>
      <c r="C97" s="194" t="s">
        <v>72</v>
      </c>
      <c r="D97" s="149" t="s">
        <v>360</v>
      </c>
      <c r="E97" s="64" t="s">
        <v>134</v>
      </c>
      <c r="F97" s="89">
        <f>+TEC!T98</f>
        <v>6.5</v>
      </c>
      <c r="G97" s="46">
        <f>+ECO!J96</f>
        <v>3</v>
      </c>
      <c r="H97" s="94">
        <f>+AMB!F98</f>
        <v>7</v>
      </c>
      <c r="I97" s="97">
        <f t="shared" si="3"/>
        <v>5.25</v>
      </c>
    </row>
    <row r="98" spans="1:9" customFormat="1" ht="34.5" x14ac:dyDescent="0.25">
      <c r="A98" t="str">
        <f t="shared" si="2"/>
        <v>C</v>
      </c>
      <c r="B98" s="196"/>
      <c r="C98" s="197"/>
      <c r="D98" s="149" t="s">
        <v>361</v>
      </c>
      <c r="E98" s="64" t="s">
        <v>152</v>
      </c>
      <c r="F98" s="89">
        <f>+TEC!T99</f>
        <v>6.5</v>
      </c>
      <c r="G98" s="46">
        <f>+ECO!J97</f>
        <v>1</v>
      </c>
      <c r="H98" s="94">
        <f>+AMB!F99</f>
        <v>7</v>
      </c>
      <c r="I98" s="97">
        <f t="shared" si="3"/>
        <v>4.45</v>
      </c>
    </row>
    <row r="99" spans="1:9" customFormat="1" ht="34.5" x14ac:dyDescent="0.25">
      <c r="A99" t="str">
        <f t="shared" si="2"/>
        <v>C</v>
      </c>
      <c r="B99" s="196"/>
      <c r="C99" s="197"/>
      <c r="D99" s="177" t="s">
        <v>364</v>
      </c>
      <c r="E99" s="64" t="s">
        <v>140</v>
      </c>
      <c r="F99" s="89">
        <f>+TEC!T100</f>
        <v>6.5</v>
      </c>
      <c r="G99" s="46">
        <f>+ECO!J98</f>
        <v>5</v>
      </c>
      <c r="H99" s="94">
        <f>+AMB!F100</f>
        <v>7</v>
      </c>
      <c r="I99" s="97">
        <f t="shared" si="3"/>
        <v>6.0500000000000007</v>
      </c>
    </row>
    <row r="100" spans="1:9" customFormat="1" ht="23.25" x14ac:dyDescent="0.25">
      <c r="A100" t="str">
        <f t="shared" si="2"/>
        <v>C</v>
      </c>
      <c r="B100" s="196"/>
      <c r="C100" s="197"/>
      <c r="D100" s="177" t="s">
        <v>365</v>
      </c>
      <c r="E100" s="64" t="s">
        <v>141</v>
      </c>
      <c r="F100" s="89">
        <f>+TEC!T101</f>
        <v>6.5</v>
      </c>
      <c r="G100" s="46">
        <f>+ECO!J99</f>
        <v>5</v>
      </c>
      <c r="H100" s="94">
        <f>+AMB!F101</f>
        <v>7</v>
      </c>
      <c r="I100" s="97">
        <f t="shared" si="3"/>
        <v>6.0500000000000007</v>
      </c>
    </row>
    <row r="101" spans="1:9" customFormat="1" ht="23.25" x14ac:dyDescent="0.25">
      <c r="A101" t="str">
        <f t="shared" si="2"/>
        <v>C</v>
      </c>
      <c r="B101" s="196"/>
      <c r="C101" s="197"/>
      <c r="D101" s="177" t="s">
        <v>368</v>
      </c>
      <c r="E101" s="64" t="s">
        <v>145</v>
      </c>
      <c r="F101" s="89">
        <f>+TEC!T102</f>
        <v>6.5</v>
      </c>
      <c r="G101" s="46">
        <f>+ECO!J100</f>
        <v>5</v>
      </c>
      <c r="H101" s="94">
        <f>+AMB!F102</f>
        <v>7</v>
      </c>
      <c r="I101" s="97">
        <f t="shared" si="3"/>
        <v>6.0500000000000007</v>
      </c>
    </row>
    <row r="102" spans="1:9" customFormat="1" ht="23.25" x14ac:dyDescent="0.25">
      <c r="A102" t="str">
        <f t="shared" si="2"/>
        <v>I</v>
      </c>
      <c r="B102" s="192" t="s">
        <v>211</v>
      </c>
      <c r="C102" s="194" t="s">
        <v>73</v>
      </c>
      <c r="D102" s="149" t="s">
        <v>348</v>
      </c>
      <c r="E102" s="62" t="s">
        <v>376</v>
      </c>
      <c r="F102" s="89">
        <f>+TEC!T103</f>
        <v>6.6428571428571432</v>
      </c>
      <c r="G102" s="46">
        <f>+ECO!J101</f>
        <v>5</v>
      </c>
      <c r="H102" s="94">
        <f>+AMB!F103</f>
        <v>10</v>
      </c>
      <c r="I102" s="97">
        <f t="shared" si="3"/>
        <v>6.9928571428571429</v>
      </c>
    </row>
    <row r="103" spans="1:9" customFormat="1" ht="23.25" x14ac:dyDescent="0.25">
      <c r="A103" t="str">
        <f t="shared" si="2"/>
        <v>I</v>
      </c>
      <c r="B103" s="196"/>
      <c r="C103" s="197"/>
      <c r="D103" s="149" t="s">
        <v>353</v>
      </c>
      <c r="E103" s="62" t="s">
        <v>378</v>
      </c>
      <c r="F103" s="89">
        <f>+TEC!T104</f>
        <v>6.6428571428571432</v>
      </c>
      <c r="G103" s="46">
        <f>+ECO!J102</f>
        <v>5</v>
      </c>
      <c r="H103" s="94">
        <f>+AMB!F104</f>
        <v>10</v>
      </c>
      <c r="I103" s="97">
        <f t="shared" si="3"/>
        <v>6.9928571428571429</v>
      </c>
    </row>
    <row r="104" spans="1:9" customFormat="1" ht="23.25" x14ac:dyDescent="0.25">
      <c r="A104" t="str">
        <f t="shared" si="2"/>
        <v>I</v>
      </c>
      <c r="B104" s="196"/>
      <c r="C104" s="197"/>
      <c r="D104" s="149" t="s">
        <v>354</v>
      </c>
      <c r="E104" s="62" t="s">
        <v>380</v>
      </c>
      <c r="F104" s="89">
        <f>+TEC!T105</f>
        <v>6.6428571428571432</v>
      </c>
      <c r="G104" s="46">
        <f>+ECO!J103</f>
        <v>5</v>
      </c>
      <c r="H104" s="94">
        <f>+AMB!F105</f>
        <v>10</v>
      </c>
      <c r="I104" s="97">
        <f t="shared" si="3"/>
        <v>6.9928571428571429</v>
      </c>
    </row>
    <row r="105" spans="1:9" customFormat="1" ht="22.5" customHeight="1" x14ac:dyDescent="0.25">
      <c r="A105" t="str">
        <f t="shared" si="2"/>
        <v>I</v>
      </c>
      <c r="B105" s="193"/>
      <c r="C105" s="195"/>
      <c r="D105" s="149" t="s">
        <v>355</v>
      </c>
      <c r="E105" s="62" t="s">
        <v>382</v>
      </c>
      <c r="F105" s="89">
        <f>+TEC!T106</f>
        <v>6.6428571428571432</v>
      </c>
      <c r="G105" s="46">
        <f>+ECO!J104</f>
        <v>5</v>
      </c>
      <c r="H105" s="94">
        <f>+AMB!F106</f>
        <v>10</v>
      </c>
      <c r="I105" s="97">
        <f t="shared" si="3"/>
        <v>6.9928571428571429</v>
      </c>
    </row>
    <row r="106" spans="1:9" customFormat="1" ht="60" x14ac:dyDescent="0.25">
      <c r="A106" t="str">
        <f t="shared" si="2"/>
        <v>I</v>
      </c>
      <c r="B106" s="165" t="s">
        <v>212</v>
      </c>
      <c r="C106" s="149" t="s">
        <v>74</v>
      </c>
      <c r="D106" s="149" t="s">
        <v>356</v>
      </c>
      <c r="E106" s="156" t="s">
        <v>74</v>
      </c>
      <c r="F106" s="89">
        <f>+TEC!T107</f>
        <v>6.5</v>
      </c>
      <c r="G106" s="46">
        <f>+ECO!J105</f>
        <v>3</v>
      </c>
      <c r="H106" s="94">
        <f>+AMB!F107</f>
        <v>10</v>
      </c>
      <c r="I106" s="97">
        <f t="shared" si="3"/>
        <v>6.15</v>
      </c>
    </row>
    <row r="107" spans="1:9" customFormat="1" ht="84" x14ac:dyDescent="0.25">
      <c r="A107" t="str">
        <f t="shared" si="2"/>
        <v>I</v>
      </c>
      <c r="B107" s="165" t="s">
        <v>536</v>
      </c>
      <c r="C107" s="149" t="s">
        <v>75</v>
      </c>
      <c r="D107" s="149" t="s">
        <v>362</v>
      </c>
      <c r="E107" s="156" t="s">
        <v>75</v>
      </c>
      <c r="F107" s="89">
        <f>+TEC!T108</f>
        <v>7.7857142857142856</v>
      </c>
      <c r="G107" s="46">
        <f>+ECO!J106</f>
        <v>10</v>
      </c>
      <c r="H107" s="94">
        <f>+AMB!F108</f>
        <v>10</v>
      </c>
      <c r="I107" s="97">
        <f t="shared" si="3"/>
        <v>9.3357142857142854</v>
      </c>
    </row>
    <row r="108" spans="1:9" customFormat="1" ht="22.5" customHeight="1" x14ac:dyDescent="0.25">
      <c r="A108" t="str">
        <f t="shared" si="2"/>
        <v>I</v>
      </c>
      <c r="B108" s="165" t="s">
        <v>537</v>
      </c>
      <c r="C108" s="149" t="s">
        <v>76</v>
      </c>
      <c r="D108" s="149" t="s">
        <v>363</v>
      </c>
      <c r="E108" s="156" t="s">
        <v>76</v>
      </c>
      <c r="F108" s="89">
        <f>+TEC!T109</f>
        <v>6</v>
      </c>
      <c r="G108" s="46">
        <f>+ECO!J107</f>
        <v>5</v>
      </c>
      <c r="H108" s="94">
        <f>+AMB!F109</f>
        <v>10</v>
      </c>
      <c r="I108" s="97">
        <f t="shared" si="3"/>
        <v>6.8</v>
      </c>
    </row>
    <row r="109" spans="1:9" customFormat="1" ht="60" x14ac:dyDescent="0.25">
      <c r="A109" t="str">
        <f t="shared" si="2"/>
        <v>I</v>
      </c>
      <c r="B109" s="165" t="s">
        <v>538</v>
      </c>
      <c r="C109" s="167" t="s">
        <v>77</v>
      </c>
      <c r="D109" s="149" t="s">
        <v>366</v>
      </c>
      <c r="E109" s="158" t="s">
        <v>77</v>
      </c>
      <c r="F109" s="89">
        <f>+TEC!T110</f>
        <v>6.9285714285714288</v>
      </c>
      <c r="G109" s="46">
        <f>+ECO!J108</f>
        <v>5</v>
      </c>
      <c r="H109" s="94">
        <f>+AMB!F110</f>
        <v>10</v>
      </c>
      <c r="I109" s="97">
        <f t="shared" si="3"/>
        <v>7.0785714285714292</v>
      </c>
    </row>
    <row r="110" spans="1:9" customFormat="1" ht="45.75" customHeight="1" x14ac:dyDescent="0.25">
      <c r="A110" t="str">
        <f t="shared" si="2"/>
        <v>I</v>
      </c>
      <c r="B110" s="168" t="s">
        <v>213</v>
      </c>
      <c r="C110" s="30" t="s">
        <v>78</v>
      </c>
      <c r="D110" s="30" t="s">
        <v>370</v>
      </c>
      <c r="E110" s="156" t="s">
        <v>78</v>
      </c>
      <c r="F110" s="89">
        <f>+TEC!T111</f>
        <v>7.7142857142857144</v>
      </c>
      <c r="G110" s="46">
        <f>+ECO!J109</f>
        <v>3</v>
      </c>
      <c r="H110" s="94">
        <f>+AMB!F111</f>
        <v>10</v>
      </c>
      <c r="I110" s="97">
        <f t="shared" si="3"/>
        <v>6.5142857142857142</v>
      </c>
    </row>
    <row r="111" spans="1:9" customFormat="1" ht="36" x14ac:dyDescent="0.25">
      <c r="A111" t="str">
        <f t="shared" si="2"/>
        <v>I</v>
      </c>
      <c r="B111" s="175" t="s">
        <v>214</v>
      </c>
      <c r="C111" s="176" t="s">
        <v>45</v>
      </c>
      <c r="D111" s="30" t="s">
        <v>374</v>
      </c>
      <c r="E111" s="18" t="s">
        <v>389</v>
      </c>
      <c r="F111" s="89">
        <f>+TEC!T112</f>
        <v>6.4285714285714288</v>
      </c>
      <c r="G111" s="46">
        <f>+ECO!J110</f>
        <v>1</v>
      </c>
      <c r="H111" s="94">
        <f>+AMB!F112</f>
        <v>10</v>
      </c>
      <c r="I111" s="97">
        <f t="shared" si="3"/>
        <v>5.3285714285714292</v>
      </c>
    </row>
    <row r="112" spans="1:9" customFormat="1" ht="48" x14ac:dyDescent="0.25">
      <c r="A112" t="str">
        <f t="shared" si="2"/>
        <v>I</v>
      </c>
      <c r="B112" s="168" t="s">
        <v>215</v>
      </c>
      <c r="C112" s="30" t="s">
        <v>79</v>
      </c>
      <c r="D112" s="30" t="s">
        <v>375</v>
      </c>
      <c r="E112" s="62" t="s">
        <v>391</v>
      </c>
      <c r="F112" s="89">
        <f>+TEC!T113</f>
        <v>6.8571428571428568</v>
      </c>
      <c r="G112" s="46">
        <f>+ECO!J111</f>
        <v>3</v>
      </c>
      <c r="H112" s="94">
        <f>+AMB!F113</f>
        <v>10</v>
      </c>
      <c r="I112" s="97">
        <f t="shared" si="3"/>
        <v>6.2571428571428571</v>
      </c>
    </row>
    <row r="113" spans="1:9" customFormat="1" ht="48" x14ac:dyDescent="0.25">
      <c r="A113" t="str">
        <f t="shared" si="2"/>
        <v>I</v>
      </c>
      <c r="B113" s="175" t="s">
        <v>216</v>
      </c>
      <c r="C113" s="169" t="s">
        <v>80</v>
      </c>
      <c r="D113" s="30" t="s">
        <v>377</v>
      </c>
      <c r="E113" s="158" t="s">
        <v>80</v>
      </c>
      <c r="F113" s="89">
        <f>+TEC!T114</f>
        <v>6</v>
      </c>
      <c r="G113" s="46">
        <f>+ECO!J112</f>
        <v>10</v>
      </c>
      <c r="H113" s="94">
        <f>+AMB!F114</f>
        <v>10</v>
      </c>
      <c r="I113" s="97">
        <f t="shared" si="3"/>
        <v>8.8000000000000007</v>
      </c>
    </row>
    <row r="114" spans="1:9" customFormat="1" ht="48" x14ac:dyDescent="0.25">
      <c r="A114" t="str">
        <f t="shared" si="2"/>
        <v>I</v>
      </c>
      <c r="B114" s="168" t="s">
        <v>217</v>
      </c>
      <c r="C114" s="30" t="s">
        <v>81</v>
      </c>
      <c r="D114" s="30" t="s">
        <v>379</v>
      </c>
      <c r="E114" s="156" t="s">
        <v>81</v>
      </c>
      <c r="F114" s="89">
        <f>+TEC!T115</f>
        <v>7.5</v>
      </c>
      <c r="G114" s="46">
        <f>+ECO!J113</f>
        <v>3</v>
      </c>
      <c r="H114" s="94">
        <f>+AMB!F115</f>
        <v>10</v>
      </c>
      <c r="I114" s="97">
        <f t="shared" si="3"/>
        <v>6.45</v>
      </c>
    </row>
    <row r="115" spans="1:9" customFormat="1" ht="23.25" customHeight="1" x14ac:dyDescent="0.25">
      <c r="A115" t="str">
        <f t="shared" si="2"/>
        <v>I</v>
      </c>
      <c r="B115" s="175" t="s">
        <v>218</v>
      </c>
      <c r="C115" s="30" t="s">
        <v>46</v>
      </c>
      <c r="D115" s="30" t="s">
        <v>381</v>
      </c>
      <c r="E115" s="62" t="s">
        <v>395</v>
      </c>
      <c r="F115" s="89">
        <f>+TEC!T116</f>
        <v>7.7142857142857144</v>
      </c>
      <c r="G115" s="46">
        <f>+ECO!J114</f>
        <v>5</v>
      </c>
      <c r="H115" s="94">
        <f>+AMB!F116</f>
        <v>10</v>
      </c>
      <c r="I115" s="97">
        <f t="shared" si="3"/>
        <v>7.3142857142857141</v>
      </c>
    </row>
    <row r="116" spans="1:9" customFormat="1" ht="60" x14ac:dyDescent="0.25">
      <c r="A116" t="str">
        <f t="shared" si="2"/>
        <v>I</v>
      </c>
      <c r="B116" s="168" t="s">
        <v>219</v>
      </c>
      <c r="C116" s="30" t="s">
        <v>47</v>
      </c>
      <c r="D116" s="30" t="s">
        <v>383</v>
      </c>
      <c r="E116" s="156" t="s">
        <v>47</v>
      </c>
      <c r="F116" s="89">
        <f>+TEC!T117</f>
        <v>7.5714285714285712</v>
      </c>
      <c r="G116" s="46">
        <f>+ECO!J115</f>
        <v>10</v>
      </c>
      <c r="H116" s="94">
        <f>+AMB!F117</f>
        <v>10</v>
      </c>
      <c r="I116" s="97">
        <f t="shared" si="3"/>
        <v>9.2714285714285722</v>
      </c>
    </row>
    <row r="117" spans="1:9" customFormat="1" ht="48" x14ac:dyDescent="0.25">
      <c r="A117" t="str">
        <f t="shared" si="2"/>
        <v>I</v>
      </c>
      <c r="B117" s="170" t="s">
        <v>220</v>
      </c>
      <c r="C117" s="31" t="s">
        <v>398</v>
      </c>
      <c r="D117" s="31" t="s">
        <v>384</v>
      </c>
      <c r="E117" s="156" t="s">
        <v>398</v>
      </c>
      <c r="F117" s="89">
        <f>+TEC!T118</f>
        <v>8.1428571428571423</v>
      </c>
      <c r="G117" s="46">
        <f>+ECO!J116</f>
        <v>3</v>
      </c>
      <c r="H117" s="94">
        <f>+AMB!F118</f>
        <v>7</v>
      </c>
      <c r="I117" s="97">
        <f t="shared" si="3"/>
        <v>5.7428571428571429</v>
      </c>
    </row>
    <row r="118" spans="1:9" customFormat="1" ht="48" x14ac:dyDescent="0.25">
      <c r="A118" t="str">
        <f t="shared" si="2"/>
        <v>I</v>
      </c>
      <c r="B118" s="170" t="s">
        <v>221</v>
      </c>
      <c r="C118" s="31" t="s">
        <v>400</v>
      </c>
      <c r="D118" s="31" t="s">
        <v>385</v>
      </c>
      <c r="E118" s="156" t="s">
        <v>400</v>
      </c>
      <c r="F118" s="89">
        <f>+TEC!T119</f>
        <v>6.4285714285714288</v>
      </c>
      <c r="G118" s="46">
        <f>+ECO!J117</f>
        <v>3</v>
      </c>
      <c r="H118" s="94">
        <f>+AMB!F119</f>
        <v>7</v>
      </c>
      <c r="I118" s="97">
        <f t="shared" si="3"/>
        <v>5.2285714285714295</v>
      </c>
    </row>
    <row r="119" spans="1:9" customFormat="1" ht="48" x14ac:dyDescent="0.25">
      <c r="A119" t="str">
        <f t="shared" si="2"/>
        <v>I</v>
      </c>
      <c r="B119" s="170" t="s">
        <v>222</v>
      </c>
      <c r="C119" s="31" t="s">
        <v>402</v>
      </c>
      <c r="D119" s="31" t="s">
        <v>386</v>
      </c>
      <c r="E119" s="156" t="s">
        <v>402</v>
      </c>
      <c r="F119" s="89">
        <f>+TEC!T120</f>
        <v>7</v>
      </c>
      <c r="G119" s="46">
        <f>+ECO!J118</f>
        <v>3</v>
      </c>
      <c r="H119" s="94">
        <f>+AMB!F120</f>
        <v>10</v>
      </c>
      <c r="I119" s="97">
        <f t="shared" si="3"/>
        <v>6.3000000000000007</v>
      </c>
    </row>
    <row r="120" spans="1:9" customFormat="1" ht="36" x14ac:dyDescent="0.25">
      <c r="A120" t="str">
        <f t="shared" si="2"/>
        <v>I</v>
      </c>
      <c r="B120" s="170" t="s">
        <v>223</v>
      </c>
      <c r="C120" s="31" t="s">
        <v>48</v>
      </c>
      <c r="D120" s="31" t="s">
        <v>387</v>
      </c>
      <c r="E120" s="156" t="s">
        <v>48</v>
      </c>
      <c r="F120" s="89">
        <f>+TEC!T121</f>
        <v>6.8571428571428568</v>
      </c>
      <c r="G120" s="46">
        <f>+ECO!J119</f>
        <v>10</v>
      </c>
      <c r="H120" s="94">
        <f>+AMB!F121</f>
        <v>10</v>
      </c>
      <c r="I120" s="97">
        <f t="shared" si="3"/>
        <v>9.0571428571428569</v>
      </c>
    </row>
    <row r="121" spans="1:9" customFormat="1" ht="23.25" x14ac:dyDescent="0.25">
      <c r="A121" t="str">
        <f t="shared" si="2"/>
        <v>I</v>
      </c>
      <c r="B121" s="218" t="s">
        <v>224</v>
      </c>
      <c r="C121" s="221" t="s">
        <v>49</v>
      </c>
      <c r="D121" s="32" t="s">
        <v>388</v>
      </c>
      <c r="E121" s="62" t="s">
        <v>405</v>
      </c>
      <c r="F121" s="89">
        <f>+TEC!T122</f>
        <v>7.8571428571428568</v>
      </c>
      <c r="G121" s="46">
        <f>+ECO!J120</f>
        <v>5</v>
      </c>
      <c r="H121" s="94">
        <f>+AMB!F122</f>
        <v>7</v>
      </c>
      <c r="I121" s="97">
        <f t="shared" si="3"/>
        <v>6.4571428571428573</v>
      </c>
    </row>
    <row r="122" spans="1:9" customFormat="1" ht="23.25" x14ac:dyDescent="0.25">
      <c r="A122" t="str">
        <f t="shared" si="2"/>
        <v>I</v>
      </c>
      <c r="B122" s="219"/>
      <c r="C122" s="222"/>
      <c r="D122" s="32" t="s">
        <v>390</v>
      </c>
      <c r="E122" s="62" t="s">
        <v>407</v>
      </c>
      <c r="F122" s="89">
        <f>+TEC!T123</f>
        <v>7.8571428571428568</v>
      </c>
      <c r="G122" s="46">
        <f>+ECO!J121</f>
        <v>3</v>
      </c>
      <c r="H122" s="94">
        <f>+AMB!F123</f>
        <v>7</v>
      </c>
      <c r="I122" s="97">
        <f t="shared" si="3"/>
        <v>5.6571428571428566</v>
      </c>
    </row>
    <row r="123" spans="1:9" customFormat="1" ht="23.25" x14ac:dyDescent="0.25">
      <c r="A123" t="str">
        <f t="shared" si="2"/>
        <v>I</v>
      </c>
      <c r="B123" s="219"/>
      <c r="C123" s="222"/>
      <c r="D123" s="32" t="s">
        <v>392</v>
      </c>
      <c r="E123" s="62" t="s">
        <v>409</v>
      </c>
      <c r="F123" s="89">
        <f>+TEC!T124</f>
        <v>7.8571428571428568</v>
      </c>
      <c r="G123" s="46">
        <f>+ECO!J122</f>
        <v>5</v>
      </c>
      <c r="H123" s="94">
        <f>+AMB!F124</f>
        <v>7</v>
      </c>
      <c r="I123" s="97">
        <f t="shared" si="3"/>
        <v>6.4571428571428573</v>
      </c>
    </row>
    <row r="124" spans="1:9" customFormat="1" ht="15" customHeight="1" x14ac:dyDescent="0.25">
      <c r="A124" t="str">
        <f t="shared" si="2"/>
        <v>I</v>
      </c>
      <c r="B124" s="220"/>
      <c r="C124" s="223"/>
      <c r="D124" s="32" t="s">
        <v>393</v>
      </c>
      <c r="E124" s="62" t="s">
        <v>411</v>
      </c>
      <c r="F124" s="89">
        <f>+TEC!T125</f>
        <v>7.8571428571428568</v>
      </c>
      <c r="G124" s="46">
        <f>+ECO!J123</f>
        <v>5</v>
      </c>
      <c r="H124" s="94">
        <f>+AMB!F125</f>
        <v>7</v>
      </c>
      <c r="I124" s="97">
        <f t="shared" si="3"/>
        <v>6.4571428571428573</v>
      </c>
    </row>
    <row r="125" spans="1:9" customFormat="1" ht="48" x14ac:dyDescent="0.25">
      <c r="A125" t="str">
        <f t="shared" si="2"/>
        <v>I</v>
      </c>
      <c r="B125" s="171" t="s">
        <v>225</v>
      </c>
      <c r="C125" s="32" t="s">
        <v>50</v>
      </c>
      <c r="D125" s="32" t="s">
        <v>394</v>
      </c>
      <c r="E125" s="62" t="s">
        <v>413</v>
      </c>
      <c r="F125" s="89">
        <f>+TEC!T126</f>
        <v>7.8571428571428568</v>
      </c>
      <c r="G125" s="46">
        <f>+ECO!J124</f>
        <v>5</v>
      </c>
      <c r="H125" s="94">
        <f>+AMB!F126</f>
        <v>7</v>
      </c>
      <c r="I125" s="97">
        <f t="shared" si="3"/>
        <v>6.4571428571428573</v>
      </c>
    </row>
    <row r="126" spans="1:9" customFormat="1" ht="36" x14ac:dyDescent="0.25">
      <c r="A126" t="str">
        <f t="shared" si="2"/>
        <v>I</v>
      </c>
      <c r="B126" s="171" t="s">
        <v>226</v>
      </c>
      <c r="C126" s="32" t="s">
        <v>51</v>
      </c>
      <c r="D126" s="32" t="s">
        <v>396</v>
      </c>
      <c r="E126" s="62" t="s">
        <v>415</v>
      </c>
      <c r="F126" s="89">
        <f>+TEC!T127</f>
        <v>7.8571428571428568</v>
      </c>
      <c r="G126" s="46">
        <f>+ECO!J125</f>
        <v>5</v>
      </c>
      <c r="H126" s="94">
        <f>+AMB!F127</f>
        <v>7</v>
      </c>
      <c r="I126" s="97">
        <f t="shared" si="3"/>
        <v>6.4571428571428573</v>
      </c>
    </row>
    <row r="127" spans="1:9" customFormat="1" ht="24" x14ac:dyDescent="0.25">
      <c r="A127" t="str">
        <f t="shared" si="2"/>
        <v>I</v>
      </c>
      <c r="B127" s="172" t="s">
        <v>230</v>
      </c>
      <c r="C127" s="150" t="s">
        <v>82</v>
      </c>
      <c r="D127" s="150" t="s">
        <v>397</v>
      </c>
      <c r="E127" s="159" t="s">
        <v>82</v>
      </c>
      <c r="F127" s="89">
        <f>+TEC!T128</f>
        <v>7.0714285714285712</v>
      </c>
      <c r="G127" s="46">
        <f>+ECO!J126</f>
        <v>7</v>
      </c>
      <c r="H127" s="94">
        <f>+AMB!F128</f>
        <v>7</v>
      </c>
      <c r="I127" s="97">
        <f t="shared" si="3"/>
        <v>7.0214285714285722</v>
      </c>
    </row>
    <row r="128" spans="1:9" customFormat="1" ht="36" x14ac:dyDescent="0.25">
      <c r="A128" t="str">
        <f t="shared" si="2"/>
        <v>I</v>
      </c>
      <c r="B128" s="172" t="s">
        <v>231</v>
      </c>
      <c r="C128" s="150" t="s">
        <v>83</v>
      </c>
      <c r="D128" s="150" t="s">
        <v>399</v>
      </c>
      <c r="E128" s="159" t="s">
        <v>83</v>
      </c>
      <c r="F128" s="89">
        <f>+TEC!T129</f>
        <v>7.0714285714285712</v>
      </c>
      <c r="G128" s="46">
        <f>+ECO!J127</f>
        <v>10</v>
      </c>
      <c r="H128" s="94">
        <f>+AMB!F129</f>
        <v>7</v>
      </c>
      <c r="I128" s="97">
        <f t="shared" si="3"/>
        <v>8.2214285714285715</v>
      </c>
    </row>
    <row r="129" spans="1:33" customFormat="1" ht="48" x14ac:dyDescent="0.25">
      <c r="A129" t="str">
        <f t="shared" si="2"/>
        <v>I</v>
      </c>
      <c r="B129" s="172" t="s">
        <v>232</v>
      </c>
      <c r="C129" s="150" t="s">
        <v>84</v>
      </c>
      <c r="D129" s="150" t="s">
        <v>401</v>
      </c>
      <c r="E129" s="159" t="s">
        <v>84</v>
      </c>
      <c r="F129" s="89">
        <f>+TEC!T130</f>
        <v>7.2142857142857144</v>
      </c>
      <c r="G129" s="46">
        <f>+ECO!J128</f>
        <v>7</v>
      </c>
      <c r="H129" s="94">
        <f>+AMB!F130</f>
        <v>7</v>
      </c>
      <c r="I129" s="97">
        <f t="shared" si="3"/>
        <v>7.0642857142857149</v>
      </c>
    </row>
    <row r="130" spans="1:33" customFormat="1" ht="72" x14ac:dyDescent="0.25">
      <c r="A130" t="str">
        <f t="shared" si="2"/>
        <v>I</v>
      </c>
      <c r="B130" s="172" t="s">
        <v>233</v>
      </c>
      <c r="C130" s="150" t="s">
        <v>85</v>
      </c>
      <c r="D130" s="150" t="s">
        <v>403</v>
      </c>
      <c r="E130" s="159" t="s">
        <v>85</v>
      </c>
      <c r="F130" s="89">
        <f>+TEC!T131</f>
        <v>7.8571428571428568</v>
      </c>
      <c r="G130" s="46">
        <f>+ECO!J129</f>
        <v>5</v>
      </c>
      <c r="H130" s="94">
        <f>+AMB!F131</f>
        <v>7</v>
      </c>
      <c r="I130" s="97">
        <f t="shared" si="3"/>
        <v>6.4571428571428573</v>
      </c>
    </row>
    <row r="131" spans="1:33" customFormat="1" ht="48" x14ac:dyDescent="0.25">
      <c r="A131" t="str">
        <f t="shared" si="2"/>
        <v>I</v>
      </c>
      <c r="B131" s="172" t="s">
        <v>234</v>
      </c>
      <c r="C131" s="150" t="s">
        <v>86</v>
      </c>
      <c r="D131" s="150" t="s">
        <v>404</v>
      </c>
      <c r="E131" s="159" t="s">
        <v>86</v>
      </c>
      <c r="F131" s="89">
        <f>+TEC!T132</f>
        <v>7.7142857142857144</v>
      </c>
      <c r="G131" s="46">
        <f>+ECO!J130</f>
        <v>1</v>
      </c>
      <c r="H131" s="94">
        <f>+AMB!F132</f>
        <v>7</v>
      </c>
      <c r="I131" s="97">
        <f t="shared" si="3"/>
        <v>4.8142857142857141</v>
      </c>
    </row>
    <row r="132" spans="1:33" customFormat="1" ht="72" x14ac:dyDescent="0.25">
      <c r="A132" t="str">
        <f t="shared" si="2"/>
        <v>I</v>
      </c>
      <c r="B132" s="172" t="s">
        <v>235</v>
      </c>
      <c r="C132" s="150" t="s">
        <v>87</v>
      </c>
      <c r="D132" s="150" t="s">
        <v>406</v>
      </c>
      <c r="E132" s="159" t="s">
        <v>87</v>
      </c>
      <c r="F132" s="89">
        <f>+TEC!T133</f>
        <v>7.5</v>
      </c>
      <c r="G132" s="46">
        <f>+ECO!J131</f>
        <v>5</v>
      </c>
      <c r="H132" s="94">
        <f>+AMB!F133</f>
        <v>10</v>
      </c>
      <c r="I132" s="97">
        <f t="shared" si="3"/>
        <v>7.25</v>
      </c>
    </row>
    <row r="133" spans="1:33" customFormat="1" ht="48" x14ac:dyDescent="0.25">
      <c r="A133" t="str">
        <f t="shared" si="2"/>
        <v>I</v>
      </c>
      <c r="B133" s="172" t="s">
        <v>236</v>
      </c>
      <c r="C133" s="150" t="s">
        <v>88</v>
      </c>
      <c r="D133" s="150" t="s">
        <v>408</v>
      </c>
      <c r="E133" s="159" t="s">
        <v>88</v>
      </c>
      <c r="F133" s="89">
        <f>+TEC!T134</f>
        <v>7.7142857142857144</v>
      </c>
      <c r="G133" s="46">
        <f>+ECO!J132</f>
        <v>10</v>
      </c>
      <c r="H133" s="94">
        <f>+AMB!F134</f>
        <v>7</v>
      </c>
      <c r="I133" s="97">
        <f t="shared" si="3"/>
        <v>8.4142857142857146</v>
      </c>
    </row>
    <row r="134" spans="1:33" customFormat="1" ht="60" x14ac:dyDescent="0.25">
      <c r="A134" t="str">
        <f t="shared" si="2"/>
        <v>I</v>
      </c>
      <c r="B134" s="172" t="s">
        <v>237</v>
      </c>
      <c r="C134" s="150" t="s">
        <v>52</v>
      </c>
      <c r="D134" s="150" t="s">
        <v>410</v>
      </c>
      <c r="E134" s="159" t="s">
        <v>52</v>
      </c>
      <c r="F134" s="89">
        <f>+TEC!T135</f>
        <v>7.6428571428571432</v>
      </c>
      <c r="G134" s="46">
        <f>+ECO!J133</f>
        <v>3</v>
      </c>
      <c r="H134" s="94">
        <f>+AMB!F135</f>
        <v>10</v>
      </c>
      <c r="I134" s="97">
        <f t="shared" si="3"/>
        <v>6.4928571428571429</v>
      </c>
    </row>
    <row r="135" spans="1:33" customFormat="1" ht="23.25" customHeight="1" x14ac:dyDescent="0.25">
      <c r="A135" t="str">
        <f t="shared" si="2"/>
        <v>I</v>
      </c>
      <c r="B135" s="172" t="s">
        <v>238</v>
      </c>
      <c r="C135" s="150" t="s">
        <v>53</v>
      </c>
      <c r="D135" s="150" t="s">
        <v>412</v>
      </c>
      <c r="E135" s="159" t="s">
        <v>53</v>
      </c>
      <c r="F135" s="89">
        <f>+TEC!T136</f>
        <v>7</v>
      </c>
      <c r="G135" s="46">
        <f>+ECO!J134</f>
        <v>5</v>
      </c>
      <c r="H135" s="94">
        <f>+AMB!F136</f>
        <v>7</v>
      </c>
      <c r="I135" s="97">
        <f t="shared" si="3"/>
        <v>6.1999999999999993</v>
      </c>
    </row>
    <row r="136" spans="1:33" customFormat="1" ht="60" x14ac:dyDescent="0.25">
      <c r="A136" t="str">
        <f t="shared" ref="A136:A143" si="5">MID(D136,1,1)</f>
        <v>I</v>
      </c>
      <c r="B136" s="172" t="s">
        <v>239</v>
      </c>
      <c r="C136" s="150" t="s">
        <v>89</v>
      </c>
      <c r="D136" s="150" t="s">
        <v>414</v>
      </c>
      <c r="E136" s="159" t="s">
        <v>89</v>
      </c>
      <c r="F136" s="89">
        <f>+TEC!T137</f>
        <v>6.7142857142857144</v>
      </c>
      <c r="G136" s="46">
        <f>+ECO!J135</f>
        <v>5</v>
      </c>
      <c r="H136" s="94">
        <f>+AMB!F137</f>
        <v>7</v>
      </c>
      <c r="I136" s="97">
        <f t="shared" si="3"/>
        <v>6.1142857142857139</v>
      </c>
    </row>
    <row r="137" spans="1:33" customFormat="1" ht="48" x14ac:dyDescent="0.25">
      <c r="A137" t="str">
        <f t="shared" si="5"/>
        <v>I</v>
      </c>
      <c r="B137" s="172" t="s">
        <v>240</v>
      </c>
      <c r="C137" s="150" t="s">
        <v>54</v>
      </c>
      <c r="D137" s="150" t="s">
        <v>416</v>
      </c>
      <c r="E137" s="159" t="s">
        <v>54</v>
      </c>
      <c r="F137" s="89">
        <f>+TEC!T138</f>
        <v>6.5</v>
      </c>
      <c r="G137" s="46">
        <f>+ECO!J136</f>
        <v>10</v>
      </c>
      <c r="H137" s="94">
        <f>+AMB!F138</f>
        <v>5</v>
      </c>
      <c r="I137" s="97">
        <f t="shared" si="3"/>
        <v>7.45</v>
      </c>
    </row>
    <row r="138" spans="1:33" customFormat="1" ht="36" x14ac:dyDescent="0.25">
      <c r="A138" t="str">
        <f t="shared" si="5"/>
        <v>I</v>
      </c>
      <c r="B138" s="172" t="s">
        <v>241</v>
      </c>
      <c r="C138" s="150" t="s">
        <v>90</v>
      </c>
      <c r="D138" s="150" t="s">
        <v>417</v>
      </c>
      <c r="E138" s="159" t="s">
        <v>90</v>
      </c>
      <c r="F138" s="89">
        <f>+TEC!T139</f>
        <v>6.9285714285714288</v>
      </c>
      <c r="G138" s="46">
        <f>+ECO!J137</f>
        <v>10</v>
      </c>
      <c r="H138" s="94">
        <f>+AMB!F139</f>
        <v>7</v>
      </c>
      <c r="I138" s="97">
        <f t="shared" ref="I138:I143" si="6">+F138*$F$7+$G$7*G138+$H$7*H138</f>
        <v>8.1785714285714288</v>
      </c>
    </row>
    <row r="139" spans="1:33" customFormat="1" ht="36" x14ac:dyDescent="0.25">
      <c r="A139" t="str">
        <f t="shared" si="5"/>
        <v>I</v>
      </c>
      <c r="B139" s="172" t="s">
        <v>242</v>
      </c>
      <c r="C139" s="150" t="s">
        <v>91</v>
      </c>
      <c r="D139" s="150" t="s">
        <v>418</v>
      </c>
      <c r="E139" s="159" t="s">
        <v>91</v>
      </c>
      <c r="F139" s="89">
        <f>+TEC!T140</f>
        <v>6.9285714285714288</v>
      </c>
      <c r="G139" s="46">
        <f>+ECO!J138</f>
        <v>10</v>
      </c>
      <c r="H139" s="94">
        <f>+AMB!F140</f>
        <v>7</v>
      </c>
      <c r="I139" s="97">
        <f t="shared" si="6"/>
        <v>8.1785714285714288</v>
      </c>
    </row>
    <row r="140" spans="1:33" customFormat="1" ht="60" x14ac:dyDescent="0.25">
      <c r="A140" t="str">
        <f t="shared" si="5"/>
        <v>I</v>
      </c>
      <c r="B140" s="172" t="s">
        <v>243</v>
      </c>
      <c r="C140" s="150" t="s">
        <v>92</v>
      </c>
      <c r="D140" s="150" t="s">
        <v>419</v>
      </c>
      <c r="E140" s="159" t="s">
        <v>92</v>
      </c>
      <c r="F140" s="89">
        <f>+TEC!T141</f>
        <v>6.9285714285714288</v>
      </c>
      <c r="G140" s="46">
        <f>+ECO!J139</f>
        <v>5</v>
      </c>
      <c r="H140" s="94">
        <f>+AMB!F141</f>
        <v>7</v>
      </c>
      <c r="I140" s="97">
        <f t="shared" si="6"/>
        <v>6.1785714285714288</v>
      </c>
    </row>
    <row r="141" spans="1:33" customFormat="1" ht="36" x14ac:dyDescent="0.25">
      <c r="A141" t="str">
        <f t="shared" si="5"/>
        <v>I</v>
      </c>
      <c r="B141" s="172" t="s">
        <v>244</v>
      </c>
      <c r="C141" s="150" t="s">
        <v>93</v>
      </c>
      <c r="D141" s="150" t="s">
        <v>420</v>
      </c>
      <c r="E141" s="159" t="s">
        <v>93</v>
      </c>
      <c r="F141" s="89">
        <f>+TEC!T142</f>
        <v>7.8571428571428568</v>
      </c>
      <c r="G141" s="46">
        <f>+ECO!J140</f>
        <v>10</v>
      </c>
      <c r="H141" s="94">
        <f>+AMB!F142</f>
        <v>7</v>
      </c>
      <c r="I141" s="97">
        <f t="shared" si="6"/>
        <v>8.4571428571428573</v>
      </c>
    </row>
    <row r="142" spans="1:33" customFormat="1" ht="24" x14ac:dyDescent="0.25">
      <c r="A142" t="str">
        <f t="shared" si="5"/>
        <v>C</v>
      </c>
      <c r="B142" s="224" t="s">
        <v>245</v>
      </c>
      <c r="C142" s="226" t="s">
        <v>422</v>
      </c>
      <c r="D142" s="150" t="s">
        <v>372</v>
      </c>
      <c r="E142" s="160" t="s">
        <v>149</v>
      </c>
      <c r="F142" s="89">
        <f>+TEC!T143</f>
        <v>7.8571428571428568</v>
      </c>
      <c r="G142" s="46">
        <f>+ECO!J141</f>
        <v>5</v>
      </c>
      <c r="H142" s="94">
        <f>+AMB!F143</f>
        <v>7</v>
      </c>
      <c r="I142" s="97">
        <f t="shared" si="6"/>
        <v>6.4571428571428573</v>
      </c>
    </row>
    <row r="143" spans="1:33" customFormat="1" ht="24" x14ac:dyDescent="0.25">
      <c r="A143" t="str">
        <f t="shared" si="5"/>
        <v>I</v>
      </c>
      <c r="B143" s="225"/>
      <c r="C143" s="227"/>
      <c r="D143" s="150" t="s">
        <v>421</v>
      </c>
      <c r="E143" s="159" t="s">
        <v>422</v>
      </c>
      <c r="F143" s="89">
        <f>+TEC!T144</f>
        <v>7.8571428571428568</v>
      </c>
      <c r="G143" s="46">
        <f>+ECO!J142</f>
        <v>10</v>
      </c>
      <c r="H143" s="94">
        <f>+AMB!F144</f>
        <v>7</v>
      </c>
      <c r="I143" s="97">
        <f t="shared" si="6"/>
        <v>8.4571428571428573</v>
      </c>
    </row>
    <row r="144" spans="1:33" customFormat="1" x14ac:dyDescent="0.25">
      <c r="B144" s="2"/>
      <c r="C144" s="81" t="s">
        <v>1</v>
      </c>
      <c r="D144" s="40"/>
      <c r="E144" s="81"/>
      <c r="F144" s="88"/>
      <c r="G144" s="47"/>
      <c r="H144" s="92"/>
      <c r="I144" s="92"/>
      <c r="K144" s="49"/>
      <c r="L144" s="49"/>
      <c r="M144" s="49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2:33" customFormat="1" x14ac:dyDescent="0.25">
      <c r="B145" s="2"/>
      <c r="C145" s="81" t="s">
        <v>127</v>
      </c>
      <c r="D145" s="40"/>
      <c r="E145" s="81"/>
      <c r="F145" s="46"/>
      <c r="G145" s="47"/>
      <c r="H145" s="92"/>
      <c r="I145" s="92"/>
      <c r="K145" s="49"/>
      <c r="L145" s="49"/>
      <c r="M145" s="49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2:33" customFormat="1" x14ac:dyDescent="0.25">
      <c r="B146" s="2"/>
      <c r="C146" s="27"/>
      <c r="D146" s="28"/>
      <c r="E146" s="27"/>
      <c r="F146" s="47"/>
      <c r="G146" s="47"/>
      <c r="H146" s="92"/>
      <c r="I146" s="92"/>
      <c r="K146" s="49"/>
      <c r="L146" s="49"/>
      <c r="M146" s="49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</sheetData>
  <autoFilter ref="A7:I146"/>
  <mergeCells count="45">
    <mergeCell ref="B121:B124"/>
    <mergeCell ref="C121:C124"/>
    <mergeCell ref="B142:B143"/>
    <mergeCell ref="C142:C143"/>
    <mergeCell ref="B97:B101"/>
    <mergeCell ref="C97:C101"/>
    <mergeCell ref="B102:B105"/>
    <mergeCell ref="C102:C105"/>
    <mergeCell ref="B2:B4"/>
    <mergeCell ref="B9:B13"/>
    <mergeCell ref="C9:C13"/>
    <mergeCell ref="B14:B18"/>
    <mergeCell ref="C14:C18"/>
    <mergeCell ref="C2:I2"/>
    <mergeCell ref="C3:I3"/>
    <mergeCell ref="C4:I4"/>
    <mergeCell ref="B19:B38"/>
    <mergeCell ref="C19:C38"/>
    <mergeCell ref="B39:B40"/>
    <mergeCell ref="C39:C40"/>
    <mergeCell ref="C41:C45"/>
    <mergeCell ref="B44:B45"/>
    <mergeCell ref="B46:B49"/>
    <mergeCell ref="B51:B54"/>
    <mergeCell ref="B66:B67"/>
    <mergeCell ref="C66:C67"/>
    <mergeCell ref="B69:B70"/>
    <mergeCell ref="C69:C70"/>
    <mergeCell ref="C51:C54"/>
    <mergeCell ref="B56:B61"/>
    <mergeCell ref="C56:C61"/>
    <mergeCell ref="B62:B65"/>
    <mergeCell ref="C62:C65"/>
    <mergeCell ref="B72:B73"/>
    <mergeCell ref="C72:C73"/>
    <mergeCell ref="B74:B81"/>
    <mergeCell ref="C74:C81"/>
    <mergeCell ref="B84:B87"/>
    <mergeCell ref="C84:C87"/>
    <mergeCell ref="B88:B92"/>
    <mergeCell ref="C88:C92"/>
    <mergeCell ref="B93:B94"/>
    <mergeCell ref="C93:C94"/>
    <mergeCell ref="B95:B96"/>
    <mergeCell ref="C95:C9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025" r:id="rId3">
          <objectPr defaultSize="0" autoPict="0" r:id="rId4">
            <anchor moveWithCells="1" sizeWithCells="1">
              <from>
                <xdr:col>1</xdr:col>
                <xdr:colOff>47625</xdr:colOff>
                <xdr:row>1</xdr:row>
                <xdr:rowOff>19050</xdr:rowOff>
              </from>
              <to>
                <xdr:col>1</xdr:col>
                <xdr:colOff>590550</xdr:colOff>
                <xdr:row>3</xdr:row>
                <xdr:rowOff>161925</xdr:rowOff>
              </to>
            </anchor>
          </objectPr>
        </oleObject>
      </mc:Choice>
      <mc:Fallback>
        <oleObject progId="PBrush" shapeId="1025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45"/>
  <sheetViews>
    <sheetView showGridLines="0" tabSelected="1" workbookViewId="0">
      <pane xSplit="5" ySplit="8" topLeftCell="AC45" activePane="bottomRight" state="frozen"/>
      <selection pane="topRight" activeCell="F1" sqref="F1"/>
      <selection pane="bottomLeft" activeCell="A9" sqref="A9"/>
      <selection pane="bottomRight" activeCell="AE6" sqref="AE6"/>
    </sheetView>
  </sheetViews>
  <sheetFormatPr baseColWidth="10" defaultRowHeight="15" x14ac:dyDescent="0.25"/>
  <cols>
    <col min="1" max="1" width="5.42578125" style="1" customWidth="1"/>
    <col min="2" max="2" width="16.5703125" style="1" customWidth="1"/>
    <col min="3" max="3" width="11" style="113" customWidth="1"/>
    <col min="4" max="4" width="19.28515625" style="27" customWidth="1"/>
    <col min="5" max="5" width="4.5703125" style="44" bestFit="1" customWidth="1"/>
    <col min="6" max="6" width="47.7109375" style="1" customWidth="1"/>
    <col min="7" max="10" width="7.7109375" style="1" customWidth="1"/>
    <col min="11" max="11" width="5.42578125" style="1" bestFit="1" customWidth="1"/>
    <col min="12" max="12" width="8.7109375" style="99" bestFit="1" customWidth="1"/>
    <col min="13" max="13" width="11.42578125" style="1"/>
    <col min="14" max="14" width="22.140625" style="49" bestFit="1" customWidth="1"/>
    <col min="15" max="16" width="11.42578125" style="49"/>
    <col min="17" max="16384" width="11.42578125" style="1"/>
  </cols>
  <sheetData>
    <row r="1" spans="1:16" x14ac:dyDescent="0.25">
      <c r="N1" s="54"/>
      <c r="O1" s="54"/>
      <c r="P1" s="54"/>
    </row>
    <row r="2" spans="1:16" s="20" customFormat="1" ht="20.25" customHeight="1" x14ac:dyDescent="0.25">
      <c r="B2" s="101"/>
      <c r="C2" s="238" t="s">
        <v>40</v>
      </c>
      <c r="D2" s="238"/>
      <c r="E2" s="238"/>
      <c r="F2" s="238"/>
      <c r="G2" s="238"/>
      <c r="H2" s="238"/>
      <c r="I2" s="102"/>
      <c r="J2" s="103"/>
      <c r="K2" s="103"/>
      <c r="L2" s="110"/>
      <c r="N2" s="54"/>
      <c r="O2" s="54"/>
      <c r="P2" s="54"/>
    </row>
    <row r="3" spans="1:16" s="20" customFormat="1" ht="15.75" customHeight="1" x14ac:dyDescent="0.25">
      <c r="B3" s="104"/>
      <c r="C3" s="241" t="s">
        <v>41</v>
      </c>
      <c r="D3" s="241"/>
      <c r="E3" s="241"/>
      <c r="F3" s="241"/>
      <c r="G3" s="241"/>
      <c r="H3" s="241"/>
      <c r="J3" s="22"/>
      <c r="K3" s="22"/>
      <c r="L3" s="111"/>
      <c r="N3" s="54"/>
      <c r="O3" s="54"/>
      <c r="P3" s="54"/>
    </row>
    <row r="4" spans="1:16" s="20" customFormat="1" ht="15" customHeight="1" x14ac:dyDescent="0.25">
      <c r="B4" s="105"/>
      <c r="C4" s="244" t="s">
        <v>508</v>
      </c>
      <c r="D4" s="244"/>
      <c r="E4" s="244"/>
      <c r="F4" s="244"/>
      <c r="G4" s="244"/>
      <c r="H4" s="244"/>
      <c r="I4" s="106"/>
      <c r="J4" s="107"/>
      <c r="K4" s="108"/>
      <c r="L4" s="112"/>
      <c r="N4" s="54"/>
      <c r="O4" s="54"/>
      <c r="P4" s="54"/>
    </row>
    <row r="5" spans="1:16" x14ac:dyDescent="0.25">
      <c r="K5" s="98"/>
      <c r="N5" s="54"/>
      <c r="O5" s="54"/>
      <c r="P5" s="54"/>
    </row>
    <row r="7" spans="1:16" s="37" customFormat="1" ht="12.75" x14ac:dyDescent="0.25">
      <c r="C7" s="114"/>
      <c r="D7" s="115"/>
      <c r="E7" s="35"/>
      <c r="F7" s="79"/>
      <c r="G7" s="109">
        <v>0.25</v>
      </c>
      <c r="H7" s="109">
        <v>0.25</v>
      </c>
      <c r="I7" s="109">
        <v>0.25</v>
      </c>
      <c r="J7" s="109">
        <v>0.25</v>
      </c>
      <c r="K7" s="86"/>
      <c r="L7" s="86"/>
    </row>
    <row r="8" spans="1:16" s="19" customFormat="1" ht="33.75" x14ac:dyDescent="0.2">
      <c r="B8" s="100" t="s">
        <v>465</v>
      </c>
      <c r="C8" s="173" t="s">
        <v>531</v>
      </c>
      <c r="D8" s="100" t="s">
        <v>532</v>
      </c>
      <c r="E8" s="100"/>
      <c r="F8" s="80" t="s">
        <v>533</v>
      </c>
      <c r="G8" s="87" t="s">
        <v>178</v>
      </c>
      <c r="H8" s="87" t="s">
        <v>2</v>
      </c>
      <c r="I8" s="87" t="s">
        <v>3</v>
      </c>
      <c r="J8" s="87" t="s">
        <v>461</v>
      </c>
      <c r="K8" s="87" t="s">
        <v>1</v>
      </c>
      <c r="L8" s="87" t="s">
        <v>460</v>
      </c>
    </row>
    <row r="9" spans="1:16" customFormat="1" ht="15" customHeight="1" x14ac:dyDescent="0.25">
      <c r="A9" t="str">
        <f>MID(E9,1,1)</f>
        <v>I</v>
      </c>
      <c r="B9" s="198" t="s">
        <v>466</v>
      </c>
      <c r="C9" s="201" t="s">
        <v>191</v>
      </c>
      <c r="D9" s="198" t="s">
        <v>56</v>
      </c>
      <c r="E9" s="29" t="s">
        <v>246</v>
      </c>
      <c r="F9" s="62" t="s">
        <v>247</v>
      </c>
      <c r="G9" s="89">
        <f>+FACTIBILIDAD!I9</f>
        <v>5.6785714285714288</v>
      </c>
      <c r="H9" s="46">
        <v>7</v>
      </c>
      <c r="I9" s="46">
        <v>7</v>
      </c>
      <c r="J9" s="94">
        <v>10</v>
      </c>
      <c r="K9" s="97">
        <f>+$G$7*G9+$H$7*H9+$I$7*I9+$J$7*J9</f>
        <v>7.4196428571428577</v>
      </c>
      <c r="L9" s="94">
        <f t="shared" ref="L9:L70" si="0">IF(K9&gt;7,1,(IF(K9&gt;6,2,3)))</f>
        <v>1</v>
      </c>
      <c r="O9" t="s">
        <v>180</v>
      </c>
      <c r="P9" t="s">
        <v>181</v>
      </c>
    </row>
    <row r="10" spans="1:16" customFormat="1" x14ac:dyDescent="0.25">
      <c r="A10" t="str">
        <f t="shared" ref="A10:A73" si="1">MID(E10,1,1)</f>
        <v>I</v>
      </c>
      <c r="B10" s="199"/>
      <c r="C10" s="202"/>
      <c r="D10" s="199"/>
      <c r="E10" s="29" t="s">
        <v>248</v>
      </c>
      <c r="F10" s="62" t="s">
        <v>249</v>
      </c>
      <c r="G10" s="89">
        <f>+FACTIBILIDAD!I10</f>
        <v>5.6785714285714288</v>
      </c>
      <c r="H10" s="46">
        <v>7</v>
      </c>
      <c r="I10" s="46">
        <v>7</v>
      </c>
      <c r="J10" s="94">
        <v>7</v>
      </c>
      <c r="K10" s="97">
        <f t="shared" ref="K10:K73" si="2">+$G$7*G10+$H$7*H10+$I$7*I10+$J$7*J10</f>
        <v>6.6696428571428577</v>
      </c>
      <c r="L10" s="94">
        <f t="shared" si="0"/>
        <v>2</v>
      </c>
      <c r="N10" s="125" t="s">
        <v>504</v>
      </c>
      <c r="O10" s="68">
        <f>COUNTIFS($L$9:$L$145,"&lt;2",$A$9:$A$145,"=I")</f>
        <v>61</v>
      </c>
      <c r="P10" s="68">
        <f>COUNTIFS($L$9:$L$145,"&lt;2",$A$9:$A$145,"=C")</f>
        <v>0</v>
      </c>
    </row>
    <row r="11" spans="1:16" customFormat="1" ht="23.25" x14ac:dyDescent="0.25">
      <c r="A11" t="str">
        <f t="shared" si="1"/>
        <v>I</v>
      </c>
      <c r="B11" s="199"/>
      <c r="C11" s="202"/>
      <c r="D11" s="199"/>
      <c r="E11" s="29" t="s">
        <v>163</v>
      </c>
      <c r="F11" s="62" t="s">
        <v>250</v>
      </c>
      <c r="G11" s="89">
        <f>+FACTIBILIDAD!I11</f>
        <v>5.6785714285714288</v>
      </c>
      <c r="H11" s="46">
        <v>7</v>
      </c>
      <c r="I11" s="46">
        <v>7</v>
      </c>
      <c r="J11" s="94">
        <v>10</v>
      </c>
      <c r="K11" s="97">
        <f t="shared" si="2"/>
        <v>7.4196428571428577</v>
      </c>
      <c r="L11" s="94">
        <f t="shared" si="0"/>
        <v>1</v>
      </c>
      <c r="N11" s="125" t="s">
        <v>505</v>
      </c>
      <c r="O11" s="68">
        <f>COUNTIFS($L$9:$L$145,"&lt;3",$A$9:$A$145,"=I")-O10</f>
        <v>16</v>
      </c>
      <c r="P11" s="68">
        <f>COUNTIFS($L$9:$L$145,"&lt;3",$A$9:$A$145,"=C")-P10</f>
        <v>1</v>
      </c>
    </row>
    <row r="12" spans="1:16" customFormat="1" ht="23.25" x14ac:dyDescent="0.25">
      <c r="A12" t="str">
        <f t="shared" si="1"/>
        <v>I</v>
      </c>
      <c r="B12" s="199"/>
      <c r="C12" s="202"/>
      <c r="D12" s="199"/>
      <c r="E12" s="29" t="s">
        <v>168</v>
      </c>
      <c r="F12" s="62" t="s">
        <v>251</v>
      </c>
      <c r="G12" s="89">
        <f>+FACTIBILIDAD!I12</f>
        <v>5.6785714285714288</v>
      </c>
      <c r="H12" s="46">
        <v>7</v>
      </c>
      <c r="I12" s="46">
        <v>7</v>
      </c>
      <c r="J12" s="94">
        <v>10</v>
      </c>
      <c r="K12" s="97">
        <f t="shared" si="2"/>
        <v>7.4196428571428577</v>
      </c>
      <c r="L12" s="94">
        <f t="shared" si="0"/>
        <v>1</v>
      </c>
      <c r="N12" s="125" t="s">
        <v>506</v>
      </c>
      <c r="O12" s="68">
        <f>COUNTIFS($L$9:$L$145,"&lt;4",$A$9:$A$145,"=I")-O10-O11</f>
        <v>0</v>
      </c>
      <c r="P12" s="68">
        <f>COUNTIFS($L$9:$L$145,"&lt;4",$A$9:$A$145,"=C")-P10-P11</f>
        <v>0</v>
      </c>
    </row>
    <row r="13" spans="1:16" customFormat="1" x14ac:dyDescent="0.25">
      <c r="A13" t="str">
        <f t="shared" si="1"/>
        <v>I</v>
      </c>
      <c r="B13" s="199"/>
      <c r="C13" s="203"/>
      <c r="D13" s="200"/>
      <c r="E13" s="29" t="s">
        <v>156</v>
      </c>
      <c r="F13" s="62" t="s">
        <v>252</v>
      </c>
      <c r="G13" s="89">
        <f>+FACTIBILIDAD!I13</f>
        <v>5.6785714285714288</v>
      </c>
      <c r="H13" s="46">
        <v>7</v>
      </c>
      <c r="I13" s="46">
        <v>7</v>
      </c>
      <c r="J13" s="94">
        <v>7</v>
      </c>
      <c r="K13" s="97">
        <f t="shared" si="2"/>
        <v>6.6696428571428577</v>
      </c>
      <c r="L13" s="94">
        <f t="shared" si="0"/>
        <v>2</v>
      </c>
      <c r="N13" s="125"/>
      <c r="O13" s="68"/>
      <c r="P13" s="68"/>
    </row>
    <row r="14" spans="1:16" customFormat="1" ht="23.25" customHeight="1" x14ac:dyDescent="0.25">
      <c r="A14" t="str">
        <f t="shared" si="1"/>
        <v>I</v>
      </c>
      <c r="B14" s="199"/>
      <c r="C14" s="201" t="s">
        <v>192</v>
      </c>
      <c r="D14" s="198" t="s">
        <v>57</v>
      </c>
      <c r="E14" s="29" t="s">
        <v>159</v>
      </c>
      <c r="F14" s="62" t="s">
        <v>253</v>
      </c>
      <c r="G14" s="89">
        <f>+FACTIBILIDAD!I14</f>
        <v>7.5142857142857142</v>
      </c>
      <c r="H14" s="46">
        <v>5</v>
      </c>
      <c r="I14" s="94">
        <v>7</v>
      </c>
      <c r="J14" s="94">
        <v>5</v>
      </c>
      <c r="K14" s="97">
        <f t="shared" si="2"/>
        <v>6.1285714285714281</v>
      </c>
      <c r="L14" s="94">
        <f t="shared" si="0"/>
        <v>2</v>
      </c>
      <c r="N14" s="69"/>
      <c r="O14" s="68"/>
      <c r="P14" s="68"/>
    </row>
    <row r="15" spans="1:16" customFormat="1" ht="23.25" x14ac:dyDescent="0.25">
      <c r="A15" t="str">
        <f t="shared" si="1"/>
        <v>I</v>
      </c>
      <c r="B15" s="199"/>
      <c r="C15" s="202"/>
      <c r="D15" s="199"/>
      <c r="E15" s="29" t="s">
        <v>173</v>
      </c>
      <c r="F15" s="62" t="s">
        <v>254</v>
      </c>
      <c r="G15" s="89">
        <f>+FACTIBILIDAD!I15</f>
        <v>7.5142857142857142</v>
      </c>
      <c r="H15" s="46">
        <v>5</v>
      </c>
      <c r="I15" s="94">
        <v>7</v>
      </c>
      <c r="J15" s="94">
        <v>5</v>
      </c>
      <c r="K15" s="97">
        <f t="shared" si="2"/>
        <v>6.1285714285714281</v>
      </c>
      <c r="L15" s="94">
        <f t="shared" si="0"/>
        <v>2</v>
      </c>
      <c r="N15" s="69"/>
      <c r="O15" s="67"/>
      <c r="P15" s="67"/>
    </row>
    <row r="16" spans="1:16" customFormat="1" ht="23.25" x14ac:dyDescent="0.25">
      <c r="A16" t="str">
        <f t="shared" si="1"/>
        <v>I</v>
      </c>
      <c r="B16" s="199"/>
      <c r="C16" s="202"/>
      <c r="D16" s="199"/>
      <c r="E16" s="29" t="s">
        <v>174</v>
      </c>
      <c r="F16" s="62" t="s">
        <v>255</v>
      </c>
      <c r="G16" s="89">
        <f>+FACTIBILIDAD!I16</f>
        <v>7.5142857142857142</v>
      </c>
      <c r="H16" s="46">
        <v>5</v>
      </c>
      <c r="I16" s="94">
        <v>7</v>
      </c>
      <c r="J16" s="94">
        <v>5</v>
      </c>
      <c r="K16" s="97">
        <f t="shared" si="2"/>
        <v>6.1285714285714281</v>
      </c>
      <c r="L16" s="94">
        <f t="shared" si="0"/>
        <v>2</v>
      </c>
      <c r="O16" s="45">
        <f>SUM(O10:O14)</f>
        <v>77</v>
      </c>
      <c r="P16" s="45">
        <f>SUM(P10:P14)</f>
        <v>1</v>
      </c>
    </row>
    <row r="17" spans="1:12" customFormat="1" ht="23.25" x14ac:dyDescent="0.25">
      <c r="A17" t="str">
        <f t="shared" si="1"/>
        <v>I</v>
      </c>
      <c r="B17" s="199"/>
      <c r="C17" s="202"/>
      <c r="D17" s="199"/>
      <c r="E17" s="29" t="s">
        <v>175</v>
      </c>
      <c r="F17" s="62" t="s">
        <v>256</v>
      </c>
      <c r="G17" s="89">
        <f>+FACTIBILIDAD!I17</f>
        <v>7.5142857142857142</v>
      </c>
      <c r="H17" s="46">
        <v>5</v>
      </c>
      <c r="I17" s="94">
        <v>7</v>
      </c>
      <c r="J17" s="94">
        <v>5</v>
      </c>
      <c r="K17" s="97">
        <f t="shared" si="2"/>
        <v>6.1285714285714281</v>
      </c>
      <c r="L17" s="94">
        <f t="shared" si="0"/>
        <v>2</v>
      </c>
    </row>
    <row r="18" spans="1:12" customFormat="1" x14ac:dyDescent="0.25">
      <c r="A18" t="str">
        <f t="shared" si="1"/>
        <v>I</v>
      </c>
      <c r="B18" s="200"/>
      <c r="C18" s="203"/>
      <c r="D18" s="200"/>
      <c r="E18" s="29" t="s">
        <v>160</v>
      </c>
      <c r="F18" s="62" t="s">
        <v>257</v>
      </c>
      <c r="G18" s="89">
        <f>+FACTIBILIDAD!I18</f>
        <v>7.5142857142857142</v>
      </c>
      <c r="H18" s="46">
        <v>5</v>
      </c>
      <c r="I18" s="94">
        <v>7</v>
      </c>
      <c r="J18" s="94">
        <v>5</v>
      </c>
      <c r="K18" s="97">
        <f t="shared" si="2"/>
        <v>6.1285714285714281</v>
      </c>
      <c r="L18" s="94">
        <f t="shared" si="0"/>
        <v>2</v>
      </c>
    </row>
    <row r="19" spans="1:12" customFormat="1" ht="15" customHeight="1" x14ac:dyDescent="0.25">
      <c r="A19" t="str">
        <f t="shared" si="1"/>
        <v>C</v>
      </c>
      <c r="B19" s="198" t="s">
        <v>467</v>
      </c>
      <c r="C19" s="201" t="s">
        <v>193</v>
      </c>
      <c r="D19" s="198" t="s">
        <v>58</v>
      </c>
      <c r="E19" s="29" t="s">
        <v>258</v>
      </c>
      <c r="F19" s="152" t="s">
        <v>259</v>
      </c>
      <c r="G19" s="89"/>
      <c r="H19" s="46"/>
      <c r="I19" s="94"/>
      <c r="J19" s="94"/>
      <c r="K19" s="97"/>
      <c r="L19" s="94"/>
    </row>
    <row r="20" spans="1:12" customFormat="1" x14ac:dyDescent="0.25">
      <c r="A20" t="str">
        <f t="shared" si="1"/>
        <v>C</v>
      </c>
      <c r="B20" s="199"/>
      <c r="C20" s="202"/>
      <c r="D20" s="199"/>
      <c r="E20" s="29" t="s">
        <v>260</v>
      </c>
      <c r="F20" s="152" t="s">
        <v>261</v>
      </c>
      <c r="G20" s="89"/>
      <c r="H20" s="46"/>
      <c r="I20" s="94"/>
      <c r="J20" s="94"/>
      <c r="K20" s="97"/>
      <c r="L20" s="94"/>
    </row>
    <row r="21" spans="1:12" customFormat="1" x14ac:dyDescent="0.25">
      <c r="A21" t="str">
        <f t="shared" si="1"/>
        <v>C</v>
      </c>
      <c r="B21" s="199"/>
      <c r="C21" s="202"/>
      <c r="D21" s="199"/>
      <c r="E21" s="29" t="s">
        <v>262</v>
      </c>
      <c r="F21" s="152" t="s">
        <v>263</v>
      </c>
      <c r="G21" s="89"/>
      <c r="H21" s="46"/>
      <c r="I21" s="94"/>
      <c r="J21" s="94"/>
      <c r="K21" s="97"/>
      <c r="L21" s="94"/>
    </row>
    <row r="22" spans="1:12" customFormat="1" x14ac:dyDescent="0.25">
      <c r="A22" t="str">
        <f t="shared" si="1"/>
        <v>C</v>
      </c>
      <c r="B22" s="199"/>
      <c r="C22" s="202"/>
      <c r="D22" s="199"/>
      <c r="E22" s="29" t="s">
        <v>264</v>
      </c>
      <c r="F22" s="152" t="s">
        <v>265</v>
      </c>
      <c r="G22" s="89"/>
      <c r="H22" s="46"/>
      <c r="I22" s="94"/>
      <c r="J22" s="94"/>
      <c r="K22" s="97"/>
      <c r="L22" s="94"/>
    </row>
    <row r="23" spans="1:12" customFormat="1" x14ac:dyDescent="0.25">
      <c r="A23" t="str">
        <f t="shared" si="1"/>
        <v>C</v>
      </c>
      <c r="B23" s="199"/>
      <c r="C23" s="202"/>
      <c r="D23" s="199"/>
      <c r="E23" s="29" t="s">
        <v>266</v>
      </c>
      <c r="F23" s="152" t="s">
        <v>267</v>
      </c>
      <c r="G23" s="89"/>
      <c r="H23" s="46"/>
      <c r="I23" s="94"/>
      <c r="J23" s="94"/>
      <c r="K23" s="97"/>
      <c r="L23" s="94"/>
    </row>
    <row r="24" spans="1:12" customFormat="1" x14ac:dyDescent="0.25">
      <c r="A24" t="str">
        <f t="shared" si="1"/>
        <v>C</v>
      </c>
      <c r="B24" s="199"/>
      <c r="C24" s="202"/>
      <c r="D24" s="199"/>
      <c r="E24" s="29" t="s">
        <v>268</v>
      </c>
      <c r="F24" s="152" t="s">
        <v>269</v>
      </c>
      <c r="G24" s="89"/>
      <c r="H24" s="46"/>
      <c r="I24" s="94"/>
      <c r="J24" s="94"/>
      <c r="K24" s="97"/>
      <c r="L24" s="94"/>
    </row>
    <row r="25" spans="1:12" customFormat="1" x14ac:dyDescent="0.25">
      <c r="A25" t="str">
        <f t="shared" si="1"/>
        <v>C</v>
      </c>
      <c r="B25" s="199"/>
      <c r="C25" s="202"/>
      <c r="D25" s="199"/>
      <c r="E25" s="29" t="s">
        <v>270</v>
      </c>
      <c r="F25" s="152" t="s">
        <v>271</v>
      </c>
      <c r="G25" s="89"/>
      <c r="H25" s="46"/>
      <c r="I25" s="94"/>
      <c r="J25" s="94"/>
      <c r="K25" s="97"/>
      <c r="L25" s="94"/>
    </row>
    <row r="26" spans="1:12" customFormat="1" x14ac:dyDescent="0.25">
      <c r="A26" t="str">
        <f t="shared" si="1"/>
        <v>C</v>
      </c>
      <c r="B26" s="199"/>
      <c r="C26" s="202"/>
      <c r="D26" s="199"/>
      <c r="E26" s="29" t="s">
        <v>272</v>
      </c>
      <c r="F26" s="152" t="s">
        <v>273</v>
      </c>
      <c r="G26" s="89"/>
      <c r="H26" s="46"/>
      <c r="I26" s="94"/>
      <c r="J26" s="94"/>
      <c r="K26" s="97"/>
      <c r="L26" s="94"/>
    </row>
    <row r="27" spans="1:12" customFormat="1" x14ac:dyDescent="0.25">
      <c r="A27" t="str">
        <f t="shared" si="1"/>
        <v>C</v>
      </c>
      <c r="B27" s="199"/>
      <c r="C27" s="202"/>
      <c r="D27" s="199"/>
      <c r="E27" s="29" t="s">
        <v>274</v>
      </c>
      <c r="F27" s="152" t="s">
        <v>275</v>
      </c>
      <c r="G27" s="89"/>
      <c r="H27" s="46"/>
      <c r="I27" s="94"/>
      <c r="J27" s="94"/>
      <c r="K27" s="97"/>
      <c r="L27" s="94"/>
    </row>
    <row r="28" spans="1:12" customFormat="1" x14ac:dyDescent="0.25">
      <c r="A28" t="str">
        <f t="shared" si="1"/>
        <v>C</v>
      </c>
      <c r="B28" s="199"/>
      <c r="C28" s="202"/>
      <c r="D28" s="199"/>
      <c r="E28" s="29" t="s">
        <v>276</v>
      </c>
      <c r="F28" s="152" t="s">
        <v>277</v>
      </c>
      <c r="G28" s="89"/>
      <c r="H28" s="46"/>
      <c r="I28" s="94"/>
      <c r="J28" s="94"/>
      <c r="K28" s="97"/>
      <c r="L28" s="94"/>
    </row>
    <row r="29" spans="1:12" customFormat="1" x14ac:dyDescent="0.25">
      <c r="A29" t="str">
        <f t="shared" si="1"/>
        <v>C</v>
      </c>
      <c r="B29" s="199"/>
      <c r="C29" s="202"/>
      <c r="D29" s="199"/>
      <c r="E29" s="29" t="s">
        <v>278</v>
      </c>
      <c r="F29" s="152" t="s">
        <v>279</v>
      </c>
      <c r="G29" s="89"/>
      <c r="H29" s="46"/>
      <c r="I29" s="94"/>
      <c r="J29" s="94"/>
      <c r="K29" s="97"/>
      <c r="L29" s="94"/>
    </row>
    <row r="30" spans="1:12" customFormat="1" x14ac:dyDescent="0.25">
      <c r="A30" t="str">
        <f t="shared" si="1"/>
        <v>C</v>
      </c>
      <c r="B30" s="199"/>
      <c r="C30" s="202"/>
      <c r="D30" s="199"/>
      <c r="E30" s="29" t="s">
        <v>280</v>
      </c>
      <c r="F30" s="152" t="s">
        <v>281</v>
      </c>
      <c r="G30" s="89"/>
      <c r="H30" s="46"/>
      <c r="I30" s="94"/>
      <c r="J30" s="94"/>
      <c r="K30" s="97"/>
      <c r="L30" s="94"/>
    </row>
    <row r="31" spans="1:12" customFormat="1" x14ac:dyDescent="0.25">
      <c r="A31" t="str">
        <f t="shared" si="1"/>
        <v>C</v>
      </c>
      <c r="B31" s="199"/>
      <c r="C31" s="202"/>
      <c r="D31" s="199"/>
      <c r="E31" s="29" t="s">
        <v>282</v>
      </c>
      <c r="F31" s="152" t="s">
        <v>283</v>
      </c>
      <c r="G31" s="89"/>
      <c r="H31" s="46"/>
      <c r="I31" s="94"/>
      <c r="J31" s="94"/>
      <c r="K31" s="97"/>
      <c r="L31" s="94"/>
    </row>
    <row r="32" spans="1:12" customFormat="1" x14ac:dyDescent="0.25">
      <c r="A32" t="str">
        <f t="shared" si="1"/>
        <v>C</v>
      </c>
      <c r="B32" s="199"/>
      <c r="C32" s="202"/>
      <c r="D32" s="199"/>
      <c r="E32" s="29" t="s">
        <v>284</v>
      </c>
      <c r="F32" s="152" t="s">
        <v>509</v>
      </c>
      <c r="G32" s="89"/>
      <c r="H32" s="46"/>
      <c r="I32" s="94"/>
      <c r="J32" s="94"/>
      <c r="K32" s="97"/>
      <c r="L32" s="94"/>
    </row>
    <row r="33" spans="1:19" customFormat="1" x14ac:dyDescent="0.25">
      <c r="A33" t="str">
        <f t="shared" si="1"/>
        <v>C</v>
      </c>
      <c r="B33" s="199"/>
      <c r="C33" s="202"/>
      <c r="D33" s="199"/>
      <c r="E33" s="29" t="s">
        <v>162</v>
      </c>
      <c r="F33" s="152" t="s">
        <v>285</v>
      </c>
      <c r="G33" s="89"/>
      <c r="H33" s="46"/>
      <c r="I33" s="94"/>
      <c r="J33" s="94"/>
      <c r="K33" s="97"/>
      <c r="L33" s="94"/>
    </row>
    <row r="34" spans="1:19" customFormat="1" x14ac:dyDescent="0.25">
      <c r="A34" t="str">
        <f t="shared" si="1"/>
        <v>C</v>
      </c>
      <c r="B34" s="199"/>
      <c r="C34" s="202"/>
      <c r="D34" s="199"/>
      <c r="E34" s="29" t="s">
        <v>286</v>
      </c>
      <c r="F34" s="152" t="s">
        <v>292</v>
      </c>
      <c r="G34" s="89"/>
      <c r="H34" s="46"/>
      <c r="I34" s="94"/>
      <c r="J34" s="94"/>
      <c r="K34" s="97"/>
      <c r="L34" s="94"/>
    </row>
    <row r="35" spans="1:19" customFormat="1" ht="15.75" thickBot="1" x14ac:dyDescent="0.3">
      <c r="A35" t="str">
        <f t="shared" si="1"/>
        <v>C</v>
      </c>
      <c r="B35" s="199"/>
      <c r="C35" s="202"/>
      <c r="D35" s="199"/>
      <c r="E35" s="29" t="s">
        <v>288</v>
      </c>
      <c r="F35" s="152" t="s">
        <v>294</v>
      </c>
      <c r="G35" s="89"/>
      <c r="H35" s="46"/>
      <c r="I35" s="94"/>
      <c r="J35" s="94"/>
      <c r="K35" s="97"/>
      <c r="L35" s="94"/>
      <c r="O35" s="258" t="s">
        <v>542</v>
      </c>
      <c r="P35" s="258" t="s">
        <v>551</v>
      </c>
      <c r="Q35" s="258" t="s">
        <v>543</v>
      </c>
      <c r="R35" s="258" t="s">
        <v>544</v>
      </c>
      <c r="S35" t="s">
        <v>545</v>
      </c>
    </row>
    <row r="36" spans="1:19" customFormat="1" ht="15.75" thickBot="1" x14ac:dyDescent="0.3">
      <c r="A36" t="str">
        <f t="shared" si="1"/>
        <v>C</v>
      </c>
      <c r="B36" s="199"/>
      <c r="C36" s="202"/>
      <c r="D36" s="199"/>
      <c r="E36" s="29" t="s">
        <v>289</v>
      </c>
      <c r="F36" s="152" t="s">
        <v>296</v>
      </c>
      <c r="G36" s="89"/>
      <c r="H36" s="46"/>
      <c r="I36" s="94"/>
      <c r="J36" s="94"/>
      <c r="K36" s="97"/>
      <c r="L36" s="94"/>
      <c r="M36" s="259"/>
      <c r="N36" s="259" t="s">
        <v>550</v>
      </c>
      <c r="O36" s="68">
        <f>COUNTIFS($G$9:$G$148,"&lt;2,01",$A$9:$A$148,"=I")</f>
        <v>0</v>
      </c>
      <c r="P36" s="68">
        <f>COUNTIFS($H$9:$H$148,"&lt;2,01",$A$9:$A$148,"=I")</f>
        <v>0</v>
      </c>
      <c r="Q36" s="68">
        <f>COUNTIFS($I$9:$I$148,"&lt;2,01",$A$9:$A$148,"=I")</f>
        <v>0</v>
      </c>
      <c r="R36" s="68">
        <f>COUNTIFS($J$9:$J$148,"&lt;2,01",$A$9:$A$148,"=I")</f>
        <v>0</v>
      </c>
    </row>
    <row r="37" spans="1:19" customFormat="1" ht="15.75" thickBot="1" x14ac:dyDescent="0.3">
      <c r="A37" t="str">
        <f t="shared" si="1"/>
        <v>C</v>
      </c>
      <c r="B37" s="199"/>
      <c r="C37" s="202"/>
      <c r="D37" s="199"/>
      <c r="E37" s="29" t="s">
        <v>290</v>
      </c>
      <c r="F37" s="152" t="s">
        <v>287</v>
      </c>
      <c r="G37" s="89"/>
      <c r="H37" s="46"/>
      <c r="I37" s="94"/>
      <c r="J37" s="94"/>
      <c r="K37" s="97"/>
      <c r="L37" s="94"/>
      <c r="M37" s="260"/>
      <c r="N37" s="260" t="s">
        <v>546</v>
      </c>
      <c r="O37" s="68">
        <f>COUNTIFS($G$9:$G$148,"&lt;4,01",$A$9:$A$148,"=I")-O36</f>
        <v>0</v>
      </c>
      <c r="P37" s="68">
        <f>COUNTIFS($H$9:$H$148,"&lt;4,01",$A$9:$A$148,"=I")-P36</f>
        <v>0</v>
      </c>
      <c r="Q37" s="68">
        <f>COUNTIFS($I$9:$I$148,"&lt;4,01",$A$9:$A$148,"=I")-Q36</f>
        <v>0</v>
      </c>
      <c r="R37" s="68">
        <f>COUNTIFS($J$9:$J$148,"&lt;4,01",$A$9:$A$148,"=I")-R36</f>
        <v>0</v>
      </c>
    </row>
    <row r="38" spans="1:19" customFormat="1" ht="15.75" thickBot="1" x14ac:dyDescent="0.3">
      <c r="A38" t="str">
        <f t="shared" si="1"/>
        <v>I</v>
      </c>
      <c r="B38" s="199"/>
      <c r="C38" s="202"/>
      <c r="D38" s="199"/>
      <c r="E38" s="29" t="s">
        <v>169</v>
      </c>
      <c r="F38" s="153" t="s">
        <v>291</v>
      </c>
      <c r="G38" s="89">
        <f>+FACTIBILIDAD!I38</f>
        <v>4.6785714285714288</v>
      </c>
      <c r="H38" s="46">
        <v>5</v>
      </c>
      <c r="I38" s="94">
        <v>10</v>
      </c>
      <c r="J38" s="94">
        <v>5</v>
      </c>
      <c r="K38" s="97">
        <f t="shared" si="2"/>
        <v>6.1696428571428577</v>
      </c>
      <c r="L38" s="94">
        <f t="shared" si="0"/>
        <v>2</v>
      </c>
      <c r="M38" s="260"/>
      <c r="N38" s="260" t="s">
        <v>549</v>
      </c>
      <c r="O38" s="68">
        <f>COUNTIFS($G$9:$G$148,"&lt;6,01",$A$9:$A$148,"=I")-O37-O36</f>
        <v>23</v>
      </c>
      <c r="P38" s="68">
        <f>COUNTIFS($H$9:$H$148,"&lt;6,01",$A$9:$A$148,"=I")-P37-P36</f>
        <v>22</v>
      </c>
      <c r="Q38" s="68">
        <f>COUNTIFS($I$9:$I$148,"&lt;6,01",$A$9:$A$148,"=I")-Q37-Q36</f>
        <v>26</v>
      </c>
      <c r="R38" s="68">
        <f>COUNTIFS($J$9:$J$148,"&lt;6,01",$A$9:$A$148,"=I")-R37-R36</f>
        <v>7</v>
      </c>
    </row>
    <row r="39" spans="1:19" customFormat="1" ht="24" thickBot="1" x14ac:dyDescent="0.3">
      <c r="A39" t="str">
        <f t="shared" si="1"/>
        <v>I</v>
      </c>
      <c r="B39" s="199"/>
      <c r="C39" s="202"/>
      <c r="D39" s="204" t="s">
        <v>524</v>
      </c>
      <c r="E39" s="29" t="s">
        <v>176</v>
      </c>
      <c r="F39" s="62" t="s">
        <v>510</v>
      </c>
      <c r="G39" s="89">
        <f>+FACTIBILIDAD!I39</f>
        <v>5.8785714285714281</v>
      </c>
      <c r="H39" s="46">
        <v>7</v>
      </c>
      <c r="I39" s="94">
        <v>5</v>
      </c>
      <c r="J39" s="94">
        <v>9</v>
      </c>
      <c r="K39" s="97">
        <f t="shared" si="2"/>
        <v>6.7196428571428566</v>
      </c>
      <c r="L39" s="94">
        <f t="shared" si="0"/>
        <v>2</v>
      </c>
      <c r="M39" s="260"/>
      <c r="N39" s="260" t="s">
        <v>547</v>
      </c>
      <c r="O39" s="68">
        <f>COUNTIFS($G$9:$G$148,"&lt;8,01",$A$9:$A$148,"=I")-O38-O37-O36</f>
        <v>44</v>
      </c>
      <c r="P39" s="68">
        <f>COUNTIFS($H$9:$H$148,"&lt;8,01",$A$9:$A$148,"=I")-P38-P37-P36</f>
        <v>23</v>
      </c>
      <c r="Q39" s="68">
        <f>COUNTIFS($I$9:$I$148,"&lt;8,01",$A$9:$A$148,"=I")-Q38-Q37-Q36</f>
        <v>42</v>
      </c>
      <c r="R39" s="68">
        <f>COUNTIFS($J$9:$J$148,"&lt;8,01",$A$9:$A$148,"=I")-R38-R37-R36</f>
        <v>21</v>
      </c>
    </row>
    <row r="40" spans="1:19" customFormat="1" ht="24" thickBot="1" x14ac:dyDescent="0.3">
      <c r="A40" t="str">
        <f t="shared" si="1"/>
        <v>I</v>
      </c>
      <c r="B40" s="199"/>
      <c r="C40" s="202"/>
      <c r="D40" s="205"/>
      <c r="E40" s="29" t="s">
        <v>293</v>
      </c>
      <c r="F40" s="62" t="s">
        <v>300</v>
      </c>
      <c r="G40" s="89">
        <f>+FACTIBILIDAD!I40</f>
        <v>5.8785714285714281</v>
      </c>
      <c r="H40" s="46">
        <v>7</v>
      </c>
      <c r="I40" s="94">
        <v>7</v>
      </c>
      <c r="J40" s="94">
        <v>10</v>
      </c>
      <c r="K40" s="97">
        <f t="shared" si="2"/>
        <v>7.4696428571428566</v>
      </c>
      <c r="L40" s="94">
        <f t="shared" si="0"/>
        <v>1</v>
      </c>
      <c r="M40" s="260"/>
      <c r="N40" s="260" t="s">
        <v>548</v>
      </c>
      <c r="O40" s="68">
        <f>COUNTIFS($G$9:$G$148,"&lt;10,01",$A$9:$A$148,"=I")-O39-O38-O37</f>
        <v>10</v>
      </c>
      <c r="P40" s="68">
        <f>COUNTIFS($H$9:$H$148,"&lt;10,01",$A$9:$A$148,"=I")-P39-P38-P37</f>
        <v>32</v>
      </c>
      <c r="Q40" s="68">
        <f>COUNTIFS($I$9:$I$148,"&lt;10,01",$A$9:$A$148,"=I")-Q39-Q38-Q37</f>
        <v>9</v>
      </c>
      <c r="R40" s="68">
        <f>COUNTIFS($J$9:$J$148,"&lt;10,01",$A$9:$A$148,"=I")-R39-R38-R37</f>
        <v>49</v>
      </c>
    </row>
    <row r="41" spans="1:19" customFormat="1" ht="15" customHeight="1" x14ac:dyDescent="0.25">
      <c r="A41" t="str">
        <f t="shared" si="1"/>
        <v>C</v>
      </c>
      <c r="B41" s="199"/>
      <c r="C41" s="161"/>
      <c r="D41" s="204" t="s">
        <v>59</v>
      </c>
      <c r="E41" s="29" t="s">
        <v>297</v>
      </c>
      <c r="F41" s="152" t="s">
        <v>148</v>
      </c>
      <c r="G41" s="89"/>
      <c r="H41" s="46"/>
      <c r="I41" s="94"/>
      <c r="J41" s="94"/>
      <c r="K41" s="97">
        <f t="shared" si="2"/>
        <v>0</v>
      </c>
      <c r="L41" s="94"/>
      <c r="N41" s="69"/>
      <c r="O41" s="67"/>
      <c r="P41" s="67"/>
    </row>
    <row r="42" spans="1:19" customFormat="1" ht="23.25" customHeight="1" x14ac:dyDescent="0.25">
      <c r="A42" t="str">
        <f t="shared" si="1"/>
        <v>C</v>
      </c>
      <c r="B42" s="199"/>
      <c r="C42" s="161"/>
      <c r="D42" s="206"/>
      <c r="E42" s="29" t="s">
        <v>301</v>
      </c>
      <c r="F42" s="152" t="s">
        <v>511</v>
      </c>
      <c r="G42" s="89"/>
      <c r="H42" s="46"/>
      <c r="I42" s="94"/>
      <c r="J42" s="94"/>
      <c r="K42" s="97">
        <f t="shared" si="2"/>
        <v>0</v>
      </c>
      <c r="L42" s="94"/>
      <c r="O42" s="257">
        <f>SUM(O36:O41)</f>
        <v>77</v>
      </c>
      <c r="P42" s="257">
        <f t="shared" ref="P42:R42" si="3">SUM(P36:P41)</f>
        <v>77</v>
      </c>
      <c r="Q42" s="257">
        <f t="shared" si="3"/>
        <v>77</v>
      </c>
      <c r="R42" s="257">
        <f t="shared" si="3"/>
        <v>77</v>
      </c>
    </row>
    <row r="43" spans="1:19" customFormat="1" ht="23.25" x14ac:dyDescent="0.25">
      <c r="A43" t="str">
        <f t="shared" si="1"/>
        <v>C</v>
      </c>
      <c r="B43" s="199"/>
      <c r="C43" s="161"/>
      <c r="D43" s="206"/>
      <c r="E43" s="154" t="s">
        <v>302</v>
      </c>
      <c r="F43" s="64" t="s">
        <v>512</v>
      </c>
      <c r="G43" s="89"/>
      <c r="H43" s="46"/>
      <c r="I43" s="94"/>
      <c r="J43" s="94"/>
      <c r="K43" s="97">
        <f t="shared" si="2"/>
        <v>0</v>
      </c>
      <c r="L43" s="94"/>
    </row>
    <row r="44" spans="1:19" customFormat="1" ht="23.25" x14ac:dyDescent="0.25">
      <c r="A44" t="str">
        <f t="shared" si="1"/>
        <v>I</v>
      </c>
      <c r="B44" s="199"/>
      <c r="C44" s="202" t="s">
        <v>525</v>
      </c>
      <c r="D44" s="206"/>
      <c r="E44" s="29" t="s">
        <v>295</v>
      </c>
      <c r="F44" s="62" t="s">
        <v>513</v>
      </c>
      <c r="G44" s="89">
        <f>+FACTIBILIDAD!I44</f>
        <v>5.3214285714285712</v>
      </c>
      <c r="H44" s="46">
        <v>5</v>
      </c>
      <c r="I44" s="94">
        <v>10</v>
      </c>
      <c r="J44" s="94">
        <v>10</v>
      </c>
      <c r="K44" s="97">
        <f t="shared" si="2"/>
        <v>7.5803571428571423</v>
      </c>
      <c r="L44" s="94">
        <f t="shared" si="0"/>
        <v>1</v>
      </c>
    </row>
    <row r="45" spans="1:19" customFormat="1" ht="34.5" x14ac:dyDescent="0.25">
      <c r="A45" t="str">
        <f t="shared" si="1"/>
        <v>I</v>
      </c>
      <c r="B45" s="200"/>
      <c r="C45" s="203"/>
      <c r="D45" s="205"/>
      <c r="E45" s="29" t="s">
        <v>177</v>
      </c>
      <c r="F45" s="62" t="s">
        <v>514</v>
      </c>
      <c r="G45" s="89">
        <f>+FACTIBILIDAD!I45</f>
        <v>5.3214285714285712</v>
      </c>
      <c r="H45" s="46">
        <v>5</v>
      </c>
      <c r="I45" s="94">
        <v>10</v>
      </c>
      <c r="J45" s="94">
        <v>10</v>
      </c>
      <c r="K45" s="97">
        <f t="shared" si="2"/>
        <v>7.5803571428571423</v>
      </c>
      <c r="L45" s="94">
        <f t="shared" si="0"/>
        <v>1</v>
      </c>
    </row>
    <row r="46" spans="1:19" customFormat="1" ht="23.25" customHeight="1" x14ac:dyDescent="0.25">
      <c r="A46" t="str">
        <f t="shared" si="1"/>
        <v>C</v>
      </c>
      <c r="B46" s="199"/>
      <c r="C46" s="202" t="s">
        <v>526</v>
      </c>
      <c r="D46" s="163" t="s">
        <v>527</v>
      </c>
      <c r="E46" s="29" t="s">
        <v>303</v>
      </c>
      <c r="F46" s="63" t="s">
        <v>515</v>
      </c>
      <c r="G46" s="89"/>
      <c r="H46" s="46"/>
      <c r="I46" s="94"/>
      <c r="J46" s="94"/>
      <c r="K46" s="97">
        <f t="shared" si="2"/>
        <v>0</v>
      </c>
      <c r="L46" s="94"/>
    </row>
    <row r="47" spans="1:19" customFormat="1" ht="23.25" x14ac:dyDescent="0.25">
      <c r="A47" t="str">
        <f t="shared" si="1"/>
        <v>C</v>
      </c>
      <c r="B47" s="199"/>
      <c r="C47" s="202"/>
      <c r="D47" s="163"/>
      <c r="E47" s="29" t="s">
        <v>305</v>
      </c>
      <c r="F47" s="63" t="s">
        <v>143</v>
      </c>
      <c r="G47" s="89"/>
      <c r="H47" s="46"/>
      <c r="I47" s="94"/>
      <c r="J47" s="94"/>
      <c r="K47" s="97">
        <f t="shared" si="2"/>
        <v>0</v>
      </c>
      <c r="L47" s="94"/>
    </row>
    <row r="48" spans="1:19" customFormat="1" ht="23.25" x14ac:dyDescent="0.25">
      <c r="A48" t="str">
        <f t="shared" si="1"/>
        <v>C</v>
      </c>
      <c r="B48" s="199"/>
      <c r="C48" s="202"/>
      <c r="D48" s="163"/>
      <c r="E48" s="29" t="s">
        <v>307</v>
      </c>
      <c r="F48" s="63" t="s">
        <v>147</v>
      </c>
      <c r="G48" s="89"/>
      <c r="H48" s="46"/>
      <c r="I48" s="94"/>
      <c r="J48" s="94"/>
      <c r="K48" s="97">
        <f t="shared" si="2"/>
        <v>0</v>
      </c>
      <c r="L48" s="94"/>
    </row>
    <row r="49" spans="1:12" customFormat="1" x14ac:dyDescent="0.25">
      <c r="A49" t="str">
        <f t="shared" si="1"/>
        <v>I</v>
      </c>
      <c r="B49" s="199"/>
      <c r="C49" s="202"/>
      <c r="D49" s="163"/>
      <c r="E49" s="151" t="s">
        <v>298</v>
      </c>
      <c r="F49" s="155" t="s">
        <v>306</v>
      </c>
      <c r="G49" s="89">
        <f>+FACTIBILIDAD!I49</f>
        <v>6.5571428571428569</v>
      </c>
      <c r="H49" s="46">
        <v>10</v>
      </c>
      <c r="I49" s="94">
        <v>7</v>
      </c>
      <c r="J49" s="94">
        <v>7</v>
      </c>
      <c r="K49" s="97">
        <f t="shared" si="2"/>
        <v>7.6392857142857142</v>
      </c>
      <c r="L49" s="94">
        <f t="shared" si="0"/>
        <v>1</v>
      </c>
    </row>
    <row r="50" spans="1:12" customFormat="1" ht="45" customHeight="1" x14ac:dyDescent="0.25">
      <c r="A50" t="str">
        <f t="shared" si="1"/>
        <v>I</v>
      </c>
      <c r="B50" s="199"/>
      <c r="C50" s="164" t="s">
        <v>194</v>
      </c>
      <c r="D50" s="29" t="s">
        <v>42</v>
      </c>
      <c r="E50" s="29" t="s">
        <v>299</v>
      </c>
      <c r="F50" s="62" t="s">
        <v>310</v>
      </c>
      <c r="G50" s="89">
        <f>+FACTIBILIDAD!I50</f>
        <v>7.2714285714285714</v>
      </c>
      <c r="H50" s="46">
        <v>10</v>
      </c>
      <c r="I50" s="94">
        <v>7</v>
      </c>
      <c r="J50" s="94">
        <v>7</v>
      </c>
      <c r="K50" s="97">
        <f t="shared" si="2"/>
        <v>7.8178571428571431</v>
      </c>
      <c r="L50" s="94">
        <f t="shared" si="0"/>
        <v>1</v>
      </c>
    </row>
    <row r="51" spans="1:12" customFormat="1" x14ac:dyDescent="0.25">
      <c r="A51" t="str">
        <f t="shared" si="1"/>
        <v>I</v>
      </c>
      <c r="B51" s="199"/>
      <c r="C51" s="201" t="s">
        <v>195</v>
      </c>
      <c r="D51" s="198" t="s">
        <v>43</v>
      </c>
      <c r="E51" s="29" t="s">
        <v>304</v>
      </c>
      <c r="F51" s="62" t="s">
        <v>311</v>
      </c>
      <c r="G51" s="89">
        <f>+FACTIBILIDAD!I51</f>
        <v>6.5571428571428569</v>
      </c>
      <c r="H51" s="46">
        <v>10</v>
      </c>
      <c r="I51" s="94">
        <v>7</v>
      </c>
      <c r="J51" s="94">
        <v>7</v>
      </c>
      <c r="K51" s="97">
        <f t="shared" si="2"/>
        <v>7.6392857142857142</v>
      </c>
      <c r="L51" s="94">
        <f t="shared" si="0"/>
        <v>1</v>
      </c>
    </row>
    <row r="52" spans="1:12" customFormat="1" x14ac:dyDescent="0.25">
      <c r="A52" t="str">
        <f t="shared" si="1"/>
        <v>I</v>
      </c>
      <c r="B52" s="199"/>
      <c r="C52" s="202"/>
      <c r="D52" s="199"/>
      <c r="E52" s="29" t="s">
        <v>170</v>
      </c>
      <c r="F52" s="62" t="s">
        <v>312</v>
      </c>
      <c r="G52" s="89">
        <f>+FACTIBILIDAD!I52</f>
        <v>6.5571428571428569</v>
      </c>
      <c r="H52" s="46">
        <v>10</v>
      </c>
      <c r="I52" s="94">
        <v>7</v>
      </c>
      <c r="J52" s="94">
        <v>10</v>
      </c>
      <c r="K52" s="97">
        <f t="shared" si="2"/>
        <v>8.3892857142857142</v>
      </c>
      <c r="L52" s="94">
        <f t="shared" si="0"/>
        <v>1</v>
      </c>
    </row>
    <row r="53" spans="1:12" customFormat="1" x14ac:dyDescent="0.25">
      <c r="A53" t="str">
        <f t="shared" si="1"/>
        <v>I</v>
      </c>
      <c r="B53" s="199"/>
      <c r="C53" s="202"/>
      <c r="D53" s="199"/>
      <c r="E53" s="29" t="s">
        <v>171</v>
      </c>
      <c r="F53" s="62" t="s">
        <v>313</v>
      </c>
      <c r="G53" s="89">
        <f>+FACTIBILIDAD!I53</f>
        <v>6.5571428571428569</v>
      </c>
      <c r="H53" s="46">
        <v>10</v>
      </c>
      <c r="I53" s="94">
        <v>7</v>
      </c>
      <c r="J53" s="94">
        <v>7</v>
      </c>
      <c r="K53" s="97">
        <f t="shared" si="2"/>
        <v>7.6392857142857142</v>
      </c>
      <c r="L53" s="94">
        <f t="shared" si="0"/>
        <v>1</v>
      </c>
    </row>
    <row r="54" spans="1:12" customFormat="1" x14ac:dyDescent="0.25">
      <c r="A54" t="str">
        <f t="shared" si="1"/>
        <v>I</v>
      </c>
      <c r="B54" s="200"/>
      <c r="C54" s="203"/>
      <c r="D54" s="200"/>
      <c r="E54" s="29" t="s">
        <v>158</v>
      </c>
      <c r="F54" s="62" t="s">
        <v>314</v>
      </c>
      <c r="G54" s="89">
        <f>+FACTIBILIDAD!I54</f>
        <v>6.5571428571428569</v>
      </c>
      <c r="H54" s="46">
        <v>10</v>
      </c>
      <c r="I54" s="94">
        <v>7</v>
      </c>
      <c r="J54" s="94">
        <v>5</v>
      </c>
      <c r="K54" s="97">
        <f t="shared" si="2"/>
        <v>7.1392857142857142</v>
      </c>
      <c r="L54" s="94">
        <f t="shared" si="0"/>
        <v>1</v>
      </c>
    </row>
    <row r="55" spans="1:12" customFormat="1" ht="60" x14ac:dyDescent="0.25">
      <c r="A55" t="str">
        <f t="shared" si="1"/>
        <v>I</v>
      </c>
      <c r="B55" s="29" t="s">
        <v>468</v>
      </c>
      <c r="C55" s="164" t="s">
        <v>196</v>
      </c>
      <c r="D55" s="29" t="s">
        <v>60</v>
      </c>
      <c r="E55" s="29" t="s">
        <v>167</v>
      </c>
      <c r="F55" s="62" t="s">
        <v>60</v>
      </c>
      <c r="G55" s="89">
        <f>+FACTIBILIDAD!I55</f>
        <v>6.5785714285714292</v>
      </c>
      <c r="H55" s="46">
        <v>7</v>
      </c>
      <c r="I55" s="94">
        <v>10</v>
      </c>
      <c r="J55" s="94">
        <v>10</v>
      </c>
      <c r="K55" s="97">
        <f t="shared" si="2"/>
        <v>8.3946428571428573</v>
      </c>
      <c r="L55" s="94">
        <f t="shared" si="0"/>
        <v>1</v>
      </c>
    </row>
    <row r="56" spans="1:12" customFormat="1" ht="23.25" x14ac:dyDescent="0.25">
      <c r="A56" t="str">
        <f t="shared" si="1"/>
        <v>C</v>
      </c>
      <c r="B56" s="199"/>
      <c r="C56" s="202"/>
      <c r="D56" s="204" t="s">
        <v>61</v>
      </c>
      <c r="E56" s="29" t="s">
        <v>308</v>
      </c>
      <c r="F56" s="64" t="s">
        <v>138</v>
      </c>
      <c r="G56" s="89"/>
      <c r="H56" s="46"/>
      <c r="I56" s="94"/>
      <c r="J56" s="94"/>
      <c r="K56" s="97">
        <f t="shared" si="2"/>
        <v>0</v>
      </c>
      <c r="L56" s="94"/>
    </row>
    <row r="57" spans="1:12" customFormat="1" ht="15" customHeight="1" x14ac:dyDescent="0.25">
      <c r="A57" t="str">
        <f t="shared" si="1"/>
        <v>C</v>
      </c>
      <c r="B57" s="199"/>
      <c r="C57" s="202"/>
      <c r="D57" s="206"/>
      <c r="E57" s="29" t="s">
        <v>309</v>
      </c>
      <c r="F57" s="64" t="s">
        <v>318</v>
      </c>
      <c r="G57" s="89"/>
      <c r="H57" s="46"/>
      <c r="I57" s="94"/>
      <c r="J57" s="94"/>
      <c r="K57" s="97">
        <f t="shared" si="2"/>
        <v>0</v>
      </c>
      <c r="L57" s="94"/>
    </row>
    <row r="58" spans="1:12" customFormat="1" ht="23.25" x14ac:dyDescent="0.25">
      <c r="A58" t="str">
        <f t="shared" si="1"/>
        <v>C</v>
      </c>
      <c r="B58" s="199"/>
      <c r="C58" s="202"/>
      <c r="D58" s="206"/>
      <c r="E58" s="29" t="s">
        <v>315</v>
      </c>
      <c r="F58" s="64" t="s">
        <v>146</v>
      </c>
      <c r="G58" s="89"/>
      <c r="H58" s="46"/>
      <c r="I58" s="94"/>
      <c r="J58" s="94"/>
      <c r="K58" s="97">
        <f t="shared" si="2"/>
        <v>0</v>
      </c>
      <c r="L58" s="94"/>
    </row>
    <row r="59" spans="1:12" customFormat="1" ht="45.75" x14ac:dyDescent="0.25">
      <c r="A59" t="str">
        <f t="shared" si="1"/>
        <v>C</v>
      </c>
      <c r="B59" s="199"/>
      <c r="C59" s="202"/>
      <c r="D59" s="206"/>
      <c r="E59" s="29" t="s">
        <v>316</v>
      </c>
      <c r="F59" s="64" t="s">
        <v>130</v>
      </c>
      <c r="G59" s="89"/>
      <c r="H59" s="46"/>
      <c r="I59" s="94"/>
      <c r="J59" s="94"/>
      <c r="K59" s="97">
        <f t="shared" si="2"/>
        <v>0</v>
      </c>
      <c r="L59" s="94"/>
    </row>
    <row r="60" spans="1:12" customFormat="1" ht="23.25" x14ac:dyDescent="0.25">
      <c r="A60" t="str">
        <f t="shared" si="1"/>
        <v>I</v>
      </c>
      <c r="B60" s="199"/>
      <c r="C60" s="202"/>
      <c r="D60" s="206"/>
      <c r="E60" s="29" t="s">
        <v>157</v>
      </c>
      <c r="F60" s="62" t="s">
        <v>321</v>
      </c>
      <c r="G60" s="89">
        <f>+FACTIBILIDAD!I60</f>
        <v>6.2214285714285715</v>
      </c>
      <c r="H60" s="46">
        <v>6</v>
      </c>
      <c r="I60" s="94">
        <v>8</v>
      </c>
      <c r="J60" s="94">
        <v>8</v>
      </c>
      <c r="K60" s="97">
        <f t="shared" si="2"/>
        <v>7.0553571428571429</v>
      </c>
      <c r="L60" s="94">
        <f t="shared" si="0"/>
        <v>1</v>
      </c>
    </row>
    <row r="61" spans="1:12" customFormat="1" ht="23.25" x14ac:dyDescent="0.25">
      <c r="A61" t="str">
        <f t="shared" si="1"/>
        <v>I</v>
      </c>
      <c r="B61" s="199"/>
      <c r="C61" s="202"/>
      <c r="D61" s="205"/>
      <c r="E61" s="29" t="s">
        <v>161</v>
      </c>
      <c r="F61" s="62" t="s">
        <v>322</v>
      </c>
      <c r="G61" s="89">
        <f>+FACTIBILIDAD!I61</f>
        <v>6.2214285714285715</v>
      </c>
      <c r="H61" s="46">
        <v>6</v>
      </c>
      <c r="I61" s="94">
        <v>8</v>
      </c>
      <c r="J61" s="94">
        <v>10</v>
      </c>
      <c r="K61" s="97">
        <f t="shared" si="2"/>
        <v>7.5553571428571429</v>
      </c>
      <c r="L61" s="94">
        <f t="shared" si="0"/>
        <v>1</v>
      </c>
    </row>
    <row r="62" spans="1:12" customFormat="1" ht="23.25" customHeight="1" x14ac:dyDescent="0.25">
      <c r="A62" t="str">
        <f t="shared" si="1"/>
        <v>C</v>
      </c>
      <c r="B62" s="198" t="s">
        <v>469</v>
      </c>
      <c r="C62" s="201" t="s">
        <v>197</v>
      </c>
      <c r="D62" s="198" t="s">
        <v>62</v>
      </c>
      <c r="E62" s="29" t="s">
        <v>317</v>
      </c>
      <c r="F62" s="64" t="s">
        <v>324</v>
      </c>
      <c r="G62" s="89"/>
      <c r="H62" s="46"/>
      <c r="I62" s="94"/>
      <c r="J62" s="94"/>
      <c r="K62" s="97">
        <f t="shared" si="2"/>
        <v>0</v>
      </c>
      <c r="L62" s="94"/>
    </row>
    <row r="63" spans="1:12" customFormat="1" x14ac:dyDescent="0.25">
      <c r="A63" t="str">
        <f t="shared" si="1"/>
        <v>C</v>
      </c>
      <c r="B63" s="199"/>
      <c r="C63" s="202"/>
      <c r="D63" s="199"/>
      <c r="E63" s="29" t="s">
        <v>319</v>
      </c>
      <c r="F63" s="64" t="s">
        <v>132</v>
      </c>
      <c r="G63" s="89"/>
      <c r="H63" s="46"/>
      <c r="I63" s="94"/>
      <c r="J63" s="94"/>
      <c r="K63" s="97">
        <f t="shared" si="2"/>
        <v>0</v>
      </c>
      <c r="L63" s="94"/>
    </row>
    <row r="64" spans="1:12" customFormat="1" ht="23.25" x14ac:dyDescent="0.25">
      <c r="A64" t="str">
        <f t="shared" si="1"/>
        <v>C</v>
      </c>
      <c r="B64" s="199"/>
      <c r="C64" s="202"/>
      <c r="D64" s="199"/>
      <c r="E64" s="29" t="s">
        <v>320</v>
      </c>
      <c r="F64" s="64" t="s">
        <v>327</v>
      </c>
      <c r="G64" s="89"/>
      <c r="H64" s="46"/>
      <c r="I64" s="94"/>
      <c r="J64" s="94"/>
      <c r="K64" s="97">
        <f t="shared" si="2"/>
        <v>0</v>
      </c>
      <c r="L64" s="94"/>
    </row>
    <row r="65" spans="1:12" customFormat="1" ht="45.75" x14ac:dyDescent="0.25">
      <c r="A65" t="str">
        <f t="shared" si="1"/>
        <v>C</v>
      </c>
      <c r="B65" s="199"/>
      <c r="C65" s="202"/>
      <c r="D65" s="199"/>
      <c r="E65" s="29" t="s">
        <v>323</v>
      </c>
      <c r="F65" s="64" t="s">
        <v>131</v>
      </c>
      <c r="G65" s="89"/>
      <c r="H65" s="46"/>
      <c r="I65" s="94"/>
      <c r="J65" s="94"/>
      <c r="K65" s="97">
        <f t="shared" si="2"/>
        <v>0</v>
      </c>
      <c r="L65" s="94"/>
    </row>
    <row r="66" spans="1:12" customFormat="1" ht="24" x14ac:dyDescent="0.25">
      <c r="A66" t="str">
        <f t="shared" si="1"/>
        <v>C</v>
      </c>
      <c r="B66" s="247" t="s">
        <v>470</v>
      </c>
      <c r="C66" s="207" t="s">
        <v>198</v>
      </c>
      <c r="D66" s="209" t="s">
        <v>528</v>
      </c>
      <c r="E66" s="149" t="s">
        <v>325</v>
      </c>
      <c r="F66" s="154" t="s">
        <v>63</v>
      </c>
      <c r="G66" s="89"/>
      <c r="H66" s="46"/>
      <c r="I66" s="94"/>
      <c r="J66" s="94"/>
      <c r="K66" s="97">
        <f t="shared" si="2"/>
        <v>0</v>
      </c>
      <c r="L66" s="94"/>
    </row>
    <row r="67" spans="1:12" customFormat="1" ht="36" x14ac:dyDescent="0.25">
      <c r="A67" t="str">
        <f t="shared" si="1"/>
        <v>I</v>
      </c>
      <c r="B67" s="247"/>
      <c r="C67" s="208"/>
      <c r="D67" s="210"/>
      <c r="E67" s="149" t="s">
        <v>172</v>
      </c>
      <c r="F67" s="156" t="s">
        <v>516</v>
      </c>
      <c r="G67" s="89">
        <f>+FACTIBILIDAD!I67</f>
        <v>5.1285714285714281</v>
      </c>
      <c r="H67" s="46">
        <v>5</v>
      </c>
      <c r="I67" s="94">
        <v>10</v>
      </c>
      <c r="J67" s="94">
        <v>7</v>
      </c>
      <c r="K67" s="97">
        <f t="shared" si="2"/>
        <v>6.7821428571428566</v>
      </c>
      <c r="L67" s="94">
        <f t="shared" si="0"/>
        <v>2</v>
      </c>
    </row>
    <row r="68" spans="1:12" customFormat="1" ht="60" x14ac:dyDescent="0.25">
      <c r="A68" t="str">
        <f t="shared" si="1"/>
        <v>I</v>
      </c>
      <c r="B68" s="247" t="s">
        <v>471</v>
      </c>
      <c r="C68" s="165" t="s">
        <v>199</v>
      </c>
      <c r="D68" s="149" t="s">
        <v>64</v>
      </c>
      <c r="E68" s="149" t="s">
        <v>164</v>
      </c>
      <c r="F68" s="156" t="s">
        <v>64</v>
      </c>
      <c r="G68" s="89">
        <f>+FACTIBILIDAD!I68</f>
        <v>5.1071428571428568</v>
      </c>
      <c r="H68" s="46">
        <v>7</v>
      </c>
      <c r="I68" s="94">
        <v>10</v>
      </c>
      <c r="J68" s="94">
        <v>10</v>
      </c>
      <c r="K68" s="97">
        <f t="shared" si="2"/>
        <v>8.0267857142857153</v>
      </c>
      <c r="L68" s="94">
        <f t="shared" si="0"/>
        <v>1</v>
      </c>
    </row>
    <row r="69" spans="1:12" customFormat="1" ht="15" customHeight="1" x14ac:dyDescent="0.25">
      <c r="A69" t="str">
        <f t="shared" si="1"/>
        <v>I</v>
      </c>
      <c r="B69" s="247"/>
      <c r="C69" s="207" t="s">
        <v>200</v>
      </c>
      <c r="D69" s="209" t="s">
        <v>529</v>
      </c>
      <c r="E69" s="149" t="s">
        <v>165</v>
      </c>
      <c r="F69" s="156" t="s">
        <v>517</v>
      </c>
      <c r="G69" s="89">
        <f>+FACTIBILIDAD!I69</f>
        <v>4.4928571428571429</v>
      </c>
      <c r="H69" s="46">
        <v>10</v>
      </c>
      <c r="I69" s="94">
        <v>5</v>
      </c>
      <c r="J69" s="94">
        <v>10</v>
      </c>
      <c r="K69" s="97">
        <f t="shared" si="2"/>
        <v>7.3732142857142859</v>
      </c>
      <c r="L69" s="94">
        <f t="shared" si="0"/>
        <v>1</v>
      </c>
    </row>
    <row r="70" spans="1:12" customFormat="1" ht="24" x14ac:dyDescent="0.25">
      <c r="A70" t="str">
        <f t="shared" si="1"/>
        <v>I</v>
      </c>
      <c r="B70" s="247"/>
      <c r="C70" s="208"/>
      <c r="D70" s="210"/>
      <c r="E70" s="149" t="s">
        <v>166</v>
      </c>
      <c r="F70" s="156" t="s">
        <v>65</v>
      </c>
      <c r="G70" s="89">
        <f>+FACTIBILIDAD!I70</f>
        <v>5.1428571428571432</v>
      </c>
      <c r="H70" s="46">
        <v>10</v>
      </c>
      <c r="I70" s="94">
        <v>5</v>
      </c>
      <c r="J70" s="94">
        <v>10</v>
      </c>
      <c r="K70" s="97">
        <f t="shared" si="2"/>
        <v>7.5357142857142856</v>
      </c>
      <c r="L70" s="94">
        <f t="shared" si="0"/>
        <v>1</v>
      </c>
    </row>
    <row r="71" spans="1:12" customFormat="1" ht="36" x14ac:dyDescent="0.25">
      <c r="A71" t="str">
        <f t="shared" si="1"/>
        <v>C</v>
      </c>
      <c r="B71" s="194" t="s">
        <v>472</v>
      </c>
      <c r="C71" s="165" t="s">
        <v>201</v>
      </c>
      <c r="D71" s="149" t="s">
        <v>44</v>
      </c>
      <c r="E71" s="149" t="s">
        <v>326</v>
      </c>
      <c r="F71" s="154" t="s">
        <v>44</v>
      </c>
      <c r="G71" s="89"/>
      <c r="H71" s="46"/>
      <c r="I71" s="94"/>
      <c r="J71" s="94"/>
      <c r="K71" s="97">
        <f t="shared" si="2"/>
        <v>0</v>
      </c>
      <c r="L71" s="94"/>
    </row>
    <row r="72" spans="1:12" customFormat="1" ht="23.25" x14ac:dyDescent="0.25">
      <c r="A72" t="str">
        <f t="shared" si="1"/>
        <v>C</v>
      </c>
      <c r="B72" s="197"/>
      <c r="C72" s="192" t="s">
        <v>202</v>
      </c>
      <c r="D72" s="194" t="s">
        <v>66</v>
      </c>
      <c r="E72" s="149" t="s">
        <v>328</v>
      </c>
      <c r="F72" s="64" t="s">
        <v>150</v>
      </c>
      <c r="G72" s="89"/>
      <c r="H72" s="46"/>
      <c r="I72" s="94"/>
      <c r="J72" s="94"/>
      <c r="K72" s="97">
        <f t="shared" si="2"/>
        <v>0</v>
      </c>
      <c r="L72" s="94"/>
    </row>
    <row r="73" spans="1:12" customFormat="1" ht="36" x14ac:dyDescent="0.25">
      <c r="A73" t="str">
        <f t="shared" si="1"/>
        <v>I</v>
      </c>
      <c r="B73" s="195"/>
      <c r="C73" s="193"/>
      <c r="D73" s="195"/>
      <c r="E73" s="149" t="s">
        <v>329</v>
      </c>
      <c r="F73" s="156" t="s">
        <v>339</v>
      </c>
      <c r="G73" s="89">
        <f>+FACTIBILIDAD!I73</f>
        <v>5.2928571428571427</v>
      </c>
      <c r="H73" s="46">
        <v>5</v>
      </c>
      <c r="I73" s="94">
        <v>10</v>
      </c>
      <c r="J73" s="94">
        <v>7</v>
      </c>
      <c r="K73" s="97">
        <f t="shared" si="2"/>
        <v>6.8232142857142861</v>
      </c>
      <c r="L73" s="94">
        <f t="shared" ref="L73:L136" si="4">IF(K73&gt;7,1,(IF(K73&gt;6,2,3)))</f>
        <v>2</v>
      </c>
    </row>
    <row r="74" spans="1:12" customFormat="1" ht="23.25" x14ac:dyDescent="0.25">
      <c r="A74" t="str">
        <f t="shared" ref="A74:A137" si="5">MID(E74,1,1)</f>
        <v>C</v>
      </c>
      <c r="B74" s="197"/>
      <c r="C74" s="196" t="s">
        <v>203</v>
      </c>
      <c r="D74" s="197" t="s">
        <v>126</v>
      </c>
      <c r="E74" s="149" t="s">
        <v>331</v>
      </c>
      <c r="F74" s="64" t="s">
        <v>128</v>
      </c>
      <c r="G74" s="89"/>
      <c r="H74" s="46"/>
      <c r="I74" s="94"/>
      <c r="J74" s="94"/>
      <c r="K74" s="97">
        <f t="shared" ref="K74:K137" si="6">+$G$7*G74+$H$7*H74+$I$7*I74+$J$7*J74</f>
        <v>0</v>
      </c>
      <c r="L74" s="94"/>
    </row>
    <row r="75" spans="1:12" customFormat="1" ht="33.75" customHeight="1" x14ac:dyDescent="0.25">
      <c r="A75" t="str">
        <f t="shared" si="5"/>
        <v>C</v>
      </c>
      <c r="B75" s="197"/>
      <c r="C75" s="196"/>
      <c r="D75" s="197"/>
      <c r="E75" s="149" t="s">
        <v>337</v>
      </c>
      <c r="F75" s="64" t="s">
        <v>154</v>
      </c>
      <c r="G75" s="89"/>
      <c r="H75" s="46"/>
      <c r="I75" s="94"/>
      <c r="J75" s="94"/>
      <c r="K75" s="97">
        <f t="shared" si="6"/>
        <v>0</v>
      </c>
      <c r="L75" s="94"/>
    </row>
    <row r="76" spans="1:12" customFormat="1" ht="23.25" x14ac:dyDescent="0.25">
      <c r="A76" t="str">
        <f t="shared" si="5"/>
        <v>C</v>
      </c>
      <c r="B76" s="197"/>
      <c r="C76" s="196"/>
      <c r="D76" s="197"/>
      <c r="E76" s="149" t="s">
        <v>518</v>
      </c>
      <c r="F76" s="64" t="s">
        <v>343</v>
      </c>
      <c r="G76" s="89"/>
      <c r="H76" s="46"/>
      <c r="I76" s="94"/>
      <c r="J76" s="94"/>
      <c r="K76" s="97">
        <f t="shared" si="6"/>
        <v>0</v>
      </c>
      <c r="L76" s="94"/>
    </row>
    <row r="77" spans="1:12" customFormat="1" ht="23.25" x14ac:dyDescent="0.25">
      <c r="A77" t="str">
        <f t="shared" si="5"/>
        <v>C</v>
      </c>
      <c r="B77" s="197"/>
      <c r="C77" s="196"/>
      <c r="D77" s="197"/>
      <c r="E77" s="149" t="s">
        <v>340</v>
      </c>
      <c r="F77" s="64" t="s">
        <v>151</v>
      </c>
      <c r="G77" s="89"/>
      <c r="H77" s="46"/>
      <c r="I77" s="94"/>
      <c r="J77" s="94"/>
      <c r="K77" s="97">
        <f t="shared" si="6"/>
        <v>0</v>
      </c>
      <c r="L77" s="94"/>
    </row>
    <row r="78" spans="1:12" customFormat="1" ht="45" customHeight="1" x14ac:dyDescent="0.25">
      <c r="A78" t="str">
        <f t="shared" si="5"/>
        <v>C</v>
      </c>
      <c r="B78" s="197"/>
      <c r="C78" s="196"/>
      <c r="D78" s="197"/>
      <c r="E78" s="149" t="s">
        <v>341</v>
      </c>
      <c r="F78" s="64" t="s">
        <v>139</v>
      </c>
      <c r="G78" s="89"/>
      <c r="H78" s="46"/>
      <c r="I78" s="94"/>
      <c r="J78" s="94"/>
      <c r="K78" s="97">
        <f t="shared" si="6"/>
        <v>0</v>
      </c>
      <c r="L78" s="94"/>
    </row>
    <row r="79" spans="1:12" customFormat="1" ht="23.25" x14ac:dyDescent="0.25">
      <c r="A79" t="str">
        <f t="shared" si="5"/>
        <v>C</v>
      </c>
      <c r="B79" s="197"/>
      <c r="C79" s="196"/>
      <c r="D79" s="197"/>
      <c r="E79" s="149" t="s">
        <v>342</v>
      </c>
      <c r="F79" s="64" t="s">
        <v>142</v>
      </c>
      <c r="G79" s="89"/>
      <c r="H79" s="46"/>
      <c r="I79" s="94"/>
      <c r="J79" s="94"/>
      <c r="K79" s="97">
        <f t="shared" si="6"/>
        <v>0</v>
      </c>
      <c r="L79" s="94"/>
    </row>
    <row r="80" spans="1:12" customFormat="1" ht="23.25" x14ac:dyDescent="0.25">
      <c r="A80" t="str">
        <f t="shared" si="5"/>
        <v>C</v>
      </c>
      <c r="B80" s="197"/>
      <c r="C80" s="196"/>
      <c r="D80" s="197"/>
      <c r="E80" s="149" t="s">
        <v>344</v>
      </c>
      <c r="F80" s="64" t="s">
        <v>144</v>
      </c>
      <c r="G80" s="89"/>
      <c r="H80" s="46"/>
      <c r="I80" s="94"/>
      <c r="J80" s="94"/>
      <c r="K80" s="97">
        <f t="shared" si="6"/>
        <v>0</v>
      </c>
      <c r="L80" s="94"/>
    </row>
    <row r="81" spans="1:12" customFormat="1" ht="33.75" customHeight="1" x14ac:dyDescent="0.25">
      <c r="A81" t="str">
        <f t="shared" si="5"/>
        <v>C</v>
      </c>
      <c r="B81" s="197"/>
      <c r="C81" s="196"/>
      <c r="D81" s="197"/>
      <c r="E81" s="149" t="s">
        <v>345</v>
      </c>
      <c r="F81" s="64" t="s">
        <v>137</v>
      </c>
      <c r="G81" s="89"/>
      <c r="H81" s="46"/>
      <c r="I81" s="94"/>
      <c r="J81" s="94"/>
      <c r="K81" s="97">
        <f t="shared" si="6"/>
        <v>0</v>
      </c>
      <c r="L81" s="94"/>
    </row>
    <row r="82" spans="1:12" customFormat="1" ht="23.25" customHeight="1" x14ac:dyDescent="0.25">
      <c r="A82" t="str">
        <f t="shared" si="5"/>
        <v>C</v>
      </c>
      <c r="B82" s="197"/>
      <c r="C82" s="196"/>
      <c r="D82" s="197"/>
      <c r="E82" s="149" t="s">
        <v>346</v>
      </c>
      <c r="F82" s="63" t="s">
        <v>129</v>
      </c>
      <c r="G82" s="89"/>
      <c r="H82" s="46"/>
      <c r="I82" s="94"/>
      <c r="J82" s="94"/>
      <c r="K82" s="97">
        <f t="shared" si="6"/>
        <v>0</v>
      </c>
      <c r="L82" s="94"/>
    </row>
    <row r="83" spans="1:12" customFormat="1" ht="48" x14ac:dyDescent="0.25">
      <c r="A83" t="str">
        <f t="shared" si="5"/>
        <v>I</v>
      </c>
      <c r="B83" s="197"/>
      <c r="C83" s="165" t="s">
        <v>204</v>
      </c>
      <c r="D83" s="149" t="s">
        <v>67</v>
      </c>
      <c r="E83" s="149" t="s">
        <v>330</v>
      </c>
      <c r="F83" s="62" t="s">
        <v>349</v>
      </c>
      <c r="G83" s="89">
        <f>+FACTIBILIDAD!I82</f>
        <v>5.3857142857142861</v>
      </c>
      <c r="H83" s="46">
        <v>5</v>
      </c>
      <c r="I83" s="94">
        <v>10</v>
      </c>
      <c r="J83" s="94">
        <v>10</v>
      </c>
      <c r="K83" s="97">
        <f t="shared" si="6"/>
        <v>7.5964285714285715</v>
      </c>
      <c r="L83" s="94">
        <f t="shared" si="4"/>
        <v>1</v>
      </c>
    </row>
    <row r="84" spans="1:12" customFormat="1" ht="72" x14ac:dyDescent="0.25">
      <c r="A84" t="str">
        <f t="shared" si="5"/>
        <v>C</v>
      </c>
      <c r="B84" s="195"/>
      <c r="C84" s="162" t="s">
        <v>205</v>
      </c>
      <c r="D84" s="166" t="s">
        <v>530</v>
      </c>
      <c r="E84" s="149" t="s">
        <v>346</v>
      </c>
      <c r="F84" s="64" t="s">
        <v>519</v>
      </c>
      <c r="G84" s="89"/>
      <c r="H84" s="46"/>
      <c r="I84" s="94"/>
      <c r="J84" s="94"/>
      <c r="K84" s="97">
        <f t="shared" si="6"/>
        <v>0</v>
      </c>
      <c r="L84" s="94"/>
    </row>
    <row r="85" spans="1:12" customFormat="1" ht="23.25" x14ac:dyDescent="0.25">
      <c r="A85" t="str">
        <f t="shared" si="5"/>
        <v>I</v>
      </c>
      <c r="B85" s="194" t="s">
        <v>473</v>
      </c>
      <c r="C85" s="192" t="s">
        <v>206</v>
      </c>
      <c r="D85" s="211" t="s">
        <v>68</v>
      </c>
      <c r="E85" s="65" t="s">
        <v>332</v>
      </c>
      <c r="F85" s="62" t="s">
        <v>520</v>
      </c>
      <c r="G85" s="89">
        <f>+FACTIBILIDAD!I84</f>
        <v>6.4142857142857146</v>
      </c>
      <c r="H85" s="46">
        <v>7</v>
      </c>
      <c r="I85" s="94">
        <v>7</v>
      </c>
      <c r="J85" s="94">
        <v>8</v>
      </c>
      <c r="K85" s="97">
        <f t="shared" si="6"/>
        <v>7.1035714285714286</v>
      </c>
      <c r="L85" s="94">
        <f t="shared" si="4"/>
        <v>1</v>
      </c>
    </row>
    <row r="86" spans="1:12" customFormat="1" ht="23.25" x14ac:dyDescent="0.25">
      <c r="A86" t="str">
        <f t="shared" si="5"/>
        <v>I</v>
      </c>
      <c r="B86" s="197"/>
      <c r="C86" s="196"/>
      <c r="D86" s="212"/>
      <c r="E86" s="65" t="s">
        <v>333</v>
      </c>
      <c r="F86" s="62" t="s">
        <v>521</v>
      </c>
      <c r="G86" s="89">
        <f>+FACTIBILIDAD!I85</f>
        <v>6.4142857142857146</v>
      </c>
      <c r="H86" s="46">
        <v>7</v>
      </c>
      <c r="I86" s="94">
        <v>8</v>
      </c>
      <c r="J86" s="94">
        <v>8</v>
      </c>
      <c r="K86" s="97">
        <f t="shared" si="6"/>
        <v>7.3535714285714286</v>
      </c>
      <c r="L86" s="94">
        <f t="shared" si="4"/>
        <v>1</v>
      </c>
    </row>
    <row r="87" spans="1:12" customFormat="1" ht="23.25" x14ac:dyDescent="0.25">
      <c r="A87" t="str">
        <f t="shared" si="5"/>
        <v>I</v>
      </c>
      <c r="B87" s="197"/>
      <c r="C87" s="196"/>
      <c r="D87" s="212"/>
      <c r="E87" s="65" t="s">
        <v>334</v>
      </c>
      <c r="F87" s="62" t="s">
        <v>522</v>
      </c>
      <c r="G87" s="89">
        <f>+FACTIBILIDAD!I86</f>
        <v>6.4142857142857146</v>
      </c>
      <c r="H87" s="46">
        <v>7</v>
      </c>
      <c r="I87" s="94">
        <v>8</v>
      </c>
      <c r="J87" s="94">
        <v>8</v>
      </c>
      <c r="K87" s="97">
        <f t="shared" si="6"/>
        <v>7.3535714285714286</v>
      </c>
      <c r="L87" s="94">
        <f t="shared" si="4"/>
        <v>1</v>
      </c>
    </row>
    <row r="88" spans="1:12" customFormat="1" ht="23.25" x14ac:dyDescent="0.25">
      <c r="A88" t="str">
        <f t="shared" si="5"/>
        <v>I</v>
      </c>
      <c r="B88" s="197"/>
      <c r="C88" s="193"/>
      <c r="D88" s="213"/>
      <c r="E88" s="65" t="s">
        <v>335</v>
      </c>
      <c r="F88" s="62" t="s">
        <v>523</v>
      </c>
      <c r="G88" s="89">
        <f>+FACTIBILIDAD!I87</f>
        <v>6.4142857142857146</v>
      </c>
      <c r="H88" s="46">
        <v>7</v>
      </c>
      <c r="I88" s="94">
        <v>7</v>
      </c>
      <c r="J88" s="94">
        <v>10</v>
      </c>
      <c r="K88" s="97">
        <f t="shared" si="6"/>
        <v>7.6035714285714286</v>
      </c>
      <c r="L88" s="94">
        <f t="shared" si="4"/>
        <v>1</v>
      </c>
    </row>
    <row r="89" spans="1:12" customFormat="1" ht="57" x14ac:dyDescent="0.25">
      <c r="A89" t="str">
        <f t="shared" si="5"/>
        <v>C</v>
      </c>
      <c r="B89" s="197"/>
      <c r="C89" s="192" t="s">
        <v>207</v>
      </c>
      <c r="D89" s="194" t="s">
        <v>69</v>
      </c>
      <c r="E89" s="149" t="s">
        <v>350</v>
      </c>
      <c r="F89" s="64" t="s">
        <v>133</v>
      </c>
      <c r="G89" s="89"/>
      <c r="H89" s="46"/>
      <c r="I89" s="94"/>
      <c r="J89" s="94"/>
      <c r="K89" s="97">
        <f t="shared" si="6"/>
        <v>0</v>
      </c>
      <c r="L89" s="94"/>
    </row>
    <row r="90" spans="1:12" customFormat="1" ht="45.75" x14ac:dyDescent="0.25">
      <c r="A90" t="str">
        <f t="shared" si="5"/>
        <v>C</v>
      </c>
      <c r="B90" s="197"/>
      <c r="C90" s="196"/>
      <c r="D90" s="197"/>
      <c r="E90" s="149" t="s">
        <v>351</v>
      </c>
      <c r="F90" s="64" t="s">
        <v>135</v>
      </c>
      <c r="G90" s="89"/>
      <c r="H90" s="46"/>
      <c r="I90" s="94"/>
      <c r="J90" s="94"/>
      <c r="K90" s="97">
        <f t="shared" si="6"/>
        <v>0</v>
      </c>
      <c r="L90" s="94"/>
    </row>
    <row r="91" spans="1:12" customFormat="1" ht="45.75" x14ac:dyDescent="0.25">
      <c r="A91" t="str">
        <f t="shared" si="5"/>
        <v>C</v>
      </c>
      <c r="B91" s="197"/>
      <c r="C91" s="196"/>
      <c r="D91" s="197"/>
      <c r="E91" s="149" t="s">
        <v>352</v>
      </c>
      <c r="F91" s="64" t="s">
        <v>136</v>
      </c>
      <c r="G91" s="89"/>
      <c r="H91" s="46"/>
      <c r="I91" s="94"/>
      <c r="J91" s="94"/>
      <c r="K91" s="97">
        <f t="shared" si="6"/>
        <v>0</v>
      </c>
      <c r="L91" s="94"/>
    </row>
    <row r="92" spans="1:12" customFormat="1" ht="23.25" customHeight="1" x14ac:dyDescent="0.25">
      <c r="A92" t="str">
        <f t="shared" si="5"/>
        <v>C</v>
      </c>
      <c r="B92" s="197"/>
      <c r="C92" s="196"/>
      <c r="D92" s="197"/>
      <c r="E92" s="149" t="s">
        <v>357</v>
      </c>
      <c r="F92" s="64" t="s">
        <v>153</v>
      </c>
      <c r="G92" s="89"/>
      <c r="H92" s="46"/>
      <c r="I92" s="94"/>
      <c r="J92" s="94"/>
      <c r="K92" s="97">
        <f t="shared" si="6"/>
        <v>0</v>
      </c>
      <c r="L92" s="94"/>
    </row>
    <row r="93" spans="1:12" customFormat="1" ht="23.25" x14ac:dyDescent="0.25">
      <c r="A93" t="str">
        <f t="shared" si="5"/>
        <v>C</v>
      </c>
      <c r="B93" s="197"/>
      <c r="C93" s="196"/>
      <c r="D93" s="197"/>
      <c r="E93" s="149" t="s">
        <v>358</v>
      </c>
      <c r="F93" s="64" t="s">
        <v>155</v>
      </c>
      <c r="G93" s="89"/>
      <c r="H93" s="46"/>
      <c r="I93" s="94"/>
      <c r="J93" s="94"/>
      <c r="K93" s="97">
        <f t="shared" si="6"/>
        <v>0</v>
      </c>
      <c r="L93" s="94"/>
    </row>
    <row r="94" spans="1:12" customFormat="1" ht="24" x14ac:dyDescent="0.25">
      <c r="A94" t="str">
        <f t="shared" si="5"/>
        <v>C</v>
      </c>
      <c r="B94" s="197"/>
      <c r="C94" s="192" t="s">
        <v>208</v>
      </c>
      <c r="D94" s="194" t="s">
        <v>70</v>
      </c>
      <c r="E94" s="149" t="s">
        <v>359</v>
      </c>
      <c r="F94" s="157" t="s">
        <v>70</v>
      </c>
      <c r="G94" s="89"/>
      <c r="H94" s="46"/>
      <c r="I94" s="94"/>
      <c r="J94" s="94"/>
      <c r="K94" s="97">
        <f t="shared" si="6"/>
        <v>0</v>
      </c>
      <c r="L94" s="94"/>
    </row>
    <row r="95" spans="1:12" customFormat="1" ht="32.25" customHeight="1" x14ac:dyDescent="0.25">
      <c r="A95" t="str">
        <f t="shared" si="5"/>
        <v>I</v>
      </c>
      <c r="B95" s="197"/>
      <c r="C95" s="193"/>
      <c r="D95" s="195"/>
      <c r="E95" s="149" t="s">
        <v>336</v>
      </c>
      <c r="F95" s="156" t="s">
        <v>367</v>
      </c>
      <c r="G95" s="89">
        <f>+FACTIBILIDAD!I94</f>
        <v>5.9</v>
      </c>
      <c r="H95" s="46">
        <v>5</v>
      </c>
      <c r="I95" s="94">
        <v>5</v>
      </c>
      <c r="J95" s="94">
        <v>10</v>
      </c>
      <c r="K95" s="97">
        <f t="shared" si="6"/>
        <v>6.4749999999999996</v>
      </c>
      <c r="L95" s="94">
        <f t="shared" si="4"/>
        <v>2</v>
      </c>
    </row>
    <row r="96" spans="1:12" customFormat="1" ht="24" x14ac:dyDescent="0.25">
      <c r="A96" t="str">
        <f t="shared" si="5"/>
        <v>C</v>
      </c>
      <c r="B96" s="197"/>
      <c r="C96" s="192" t="s">
        <v>209</v>
      </c>
      <c r="D96" s="194" t="s">
        <v>71</v>
      </c>
      <c r="E96" s="149" t="s">
        <v>359</v>
      </c>
      <c r="F96" s="157" t="s">
        <v>369</v>
      </c>
      <c r="G96" s="89"/>
      <c r="H96" s="46"/>
      <c r="I96" s="94"/>
      <c r="J96" s="94"/>
      <c r="K96" s="97">
        <f t="shared" si="6"/>
        <v>0</v>
      </c>
      <c r="L96" s="94"/>
    </row>
    <row r="97" spans="1:12" customFormat="1" ht="34.5" x14ac:dyDescent="0.25">
      <c r="A97" t="str">
        <f t="shared" si="5"/>
        <v>I</v>
      </c>
      <c r="B97" s="195"/>
      <c r="C97" s="193"/>
      <c r="D97" s="195"/>
      <c r="E97" s="149" t="s">
        <v>338</v>
      </c>
      <c r="F97" s="62" t="s">
        <v>371</v>
      </c>
      <c r="G97" s="89">
        <f>+FACTIBILIDAD!I96</f>
        <v>5.8357142857142854</v>
      </c>
      <c r="H97" s="46">
        <v>5</v>
      </c>
      <c r="I97" s="94">
        <v>5</v>
      </c>
      <c r="J97" s="94">
        <v>10</v>
      </c>
      <c r="K97" s="97">
        <f t="shared" si="6"/>
        <v>6.4589285714285714</v>
      </c>
      <c r="L97" s="94">
        <f t="shared" si="4"/>
        <v>2</v>
      </c>
    </row>
    <row r="98" spans="1:12" customFormat="1" ht="45.75" x14ac:dyDescent="0.25">
      <c r="A98" t="str">
        <f t="shared" si="5"/>
        <v>C</v>
      </c>
      <c r="B98" s="194" t="s">
        <v>474</v>
      </c>
      <c r="C98" s="192" t="s">
        <v>210</v>
      </c>
      <c r="D98" s="194" t="s">
        <v>72</v>
      </c>
      <c r="E98" s="149" t="s">
        <v>360</v>
      </c>
      <c r="F98" s="64" t="s">
        <v>134</v>
      </c>
      <c r="G98" s="89"/>
      <c r="H98" s="46"/>
      <c r="I98" s="94"/>
      <c r="J98" s="94"/>
      <c r="K98" s="97">
        <f t="shared" si="6"/>
        <v>0</v>
      </c>
      <c r="L98" s="94"/>
    </row>
    <row r="99" spans="1:12" customFormat="1" ht="34.5" x14ac:dyDescent="0.25">
      <c r="A99" t="str">
        <f t="shared" si="5"/>
        <v>C</v>
      </c>
      <c r="B99" s="197"/>
      <c r="C99" s="196"/>
      <c r="D99" s="197"/>
      <c r="E99" s="177" t="s">
        <v>361</v>
      </c>
      <c r="F99" s="64" t="s">
        <v>152</v>
      </c>
      <c r="G99" s="89"/>
      <c r="H99" s="46"/>
      <c r="I99" s="94"/>
      <c r="J99" s="94"/>
      <c r="K99" s="97">
        <f t="shared" si="6"/>
        <v>0</v>
      </c>
      <c r="L99" s="94"/>
    </row>
    <row r="100" spans="1:12" customFormat="1" ht="34.5" x14ac:dyDescent="0.25">
      <c r="A100" t="str">
        <f t="shared" si="5"/>
        <v>C</v>
      </c>
      <c r="B100" s="197"/>
      <c r="C100" s="196"/>
      <c r="D100" s="197"/>
      <c r="E100" s="177" t="s">
        <v>364</v>
      </c>
      <c r="F100" s="64" t="s">
        <v>140</v>
      </c>
      <c r="G100" s="89"/>
      <c r="H100" s="46"/>
      <c r="I100" s="94"/>
      <c r="J100" s="94"/>
      <c r="K100" s="97">
        <f t="shared" si="6"/>
        <v>0</v>
      </c>
      <c r="L100" s="94"/>
    </row>
    <row r="101" spans="1:12" customFormat="1" ht="23.25" x14ac:dyDescent="0.25">
      <c r="A101" t="str">
        <f t="shared" si="5"/>
        <v>C</v>
      </c>
      <c r="B101" s="197"/>
      <c r="C101" s="196"/>
      <c r="D101" s="197"/>
      <c r="E101" s="177" t="s">
        <v>365</v>
      </c>
      <c r="F101" s="64" t="s">
        <v>141</v>
      </c>
      <c r="G101" s="89"/>
      <c r="H101" s="46"/>
      <c r="I101" s="94"/>
      <c r="J101" s="94"/>
      <c r="K101" s="97">
        <f t="shared" si="6"/>
        <v>0</v>
      </c>
      <c r="L101" s="94"/>
    </row>
    <row r="102" spans="1:12" customFormat="1" ht="23.25" x14ac:dyDescent="0.25">
      <c r="A102" t="str">
        <f t="shared" si="5"/>
        <v>C</v>
      </c>
      <c r="B102" s="197"/>
      <c r="C102" s="196"/>
      <c r="D102" s="197"/>
      <c r="E102" s="177" t="s">
        <v>368</v>
      </c>
      <c r="F102" s="64" t="s">
        <v>145</v>
      </c>
      <c r="G102" s="89"/>
      <c r="H102" s="46"/>
      <c r="I102" s="94"/>
      <c r="J102" s="94"/>
      <c r="K102" s="97">
        <f t="shared" si="6"/>
        <v>0</v>
      </c>
      <c r="L102" s="94"/>
    </row>
    <row r="103" spans="1:12" customFormat="1" ht="23.25" x14ac:dyDescent="0.25">
      <c r="A103" t="str">
        <f t="shared" si="5"/>
        <v>I</v>
      </c>
      <c r="B103" s="197"/>
      <c r="C103" s="192" t="s">
        <v>211</v>
      </c>
      <c r="D103" s="194" t="s">
        <v>73</v>
      </c>
      <c r="E103" s="149" t="s">
        <v>348</v>
      </c>
      <c r="F103" s="62" t="s">
        <v>376</v>
      </c>
      <c r="G103" s="89">
        <f>+FACTIBILIDAD!I102</f>
        <v>6.9928571428571429</v>
      </c>
      <c r="H103" s="46">
        <v>7</v>
      </c>
      <c r="I103" s="94">
        <v>7</v>
      </c>
      <c r="J103" s="94">
        <v>10</v>
      </c>
      <c r="K103" s="97">
        <f t="shared" si="6"/>
        <v>7.7482142857142859</v>
      </c>
      <c r="L103" s="94">
        <f t="shared" si="4"/>
        <v>1</v>
      </c>
    </row>
    <row r="104" spans="1:12" customFormat="1" ht="23.25" x14ac:dyDescent="0.25">
      <c r="A104" t="str">
        <f t="shared" si="5"/>
        <v>I</v>
      </c>
      <c r="B104" s="197"/>
      <c r="C104" s="196"/>
      <c r="D104" s="197"/>
      <c r="E104" s="149" t="s">
        <v>353</v>
      </c>
      <c r="F104" s="62" t="s">
        <v>378</v>
      </c>
      <c r="G104" s="89">
        <f>+FACTIBILIDAD!I103</f>
        <v>6.9928571428571429</v>
      </c>
      <c r="H104" s="46">
        <v>5</v>
      </c>
      <c r="I104" s="94">
        <v>7</v>
      </c>
      <c r="J104" s="94">
        <v>10</v>
      </c>
      <c r="K104" s="97">
        <f t="shared" si="6"/>
        <v>7.2482142857142859</v>
      </c>
      <c r="L104" s="94">
        <f t="shared" si="4"/>
        <v>1</v>
      </c>
    </row>
    <row r="105" spans="1:12" customFormat="1" ht="23.25" x14ac:dyDescent="0.25">
      <c r="A105" t="str">
        <f t="shared" si="5"/>
        <v>I</v>
      </c>
      <c r="B105" s="197"/>
      <c r="C105" s="196"/>
      <c r="D105" s="197"/>
      <c r="E105" s="149" t="s">
        <v>354</v>
      </c>
      <c r="F105" s="62" t="s">
        <v>380</v>
      </c>
      <c r="G105" s="89">
        <f>+FACTIBILIDAD!I104</f>
        <v>6.9928571428571429</v>
      </c>
      <c r="H105" s="46">
        <v>5</v>
      </c>
      <c r="I105" s="94">
        <v>7</v>
      </c>
      <c r="J105" s="94">
        <v>10</v>
      </c>
      <c r="K105" s="97">
        <f t="shared" si="6"/>
        <v>7.2482142857142859</v>
      </c>
      <c r="L105" s="94">
        <f t="shared" si="4"/>
        <v>1</v>
      </c>
    </row>
    <row r="106" spans="1:12" customFormat="1" ht="22.5" customHeight="1" x14ac:dyDescent="0.25">
      <c r="A106" t="str">
        <f t="shared" si="5"/>
        <v>I</v>
      </c>
      <c r="B106" s="195"/>
      <c r="C106" s="193"/>
      <c r="D106" s="195"/>
      <c r="E106" s="149" t="s">
        <v>355</v>
      </c>
      <c r="F106" s="62" t="s">
        <v>382</v>
      </c>
      <c r="G106" s="89">
        <f>+FACTIBILIDAD!I105</f>
        <v>6.9928571428571429</v>
      </c>
      <c r="H106" s="46">
        <v>5</v>
      </c>
      <c r="I106" s="94">
        <v>7</v>
      </c>
      <c r="J106" s="94">
        <v>10</v>
      </c>
      <c r="K106" s="97">
        <f t="shared" si="6"/>
        <v>7.2482142857142859</v>
      </c>
      <c r="L106" s="94">
        <f t="shared" si="4"/>
        <v>1</v>
      </c>
    </row>
    <row r="107" spans="1:12" customFormat="1" ht="72" x14ac:dyDescent="0.25">
      <c r="A107" t="str">
        <f t="shared" si="5"/>
        <v>I</v>
      </c>
      <c r="B107" s="149" t="s">
        <v>475</v>
      </c>
      <c r="C107" s="165" t="s">
        <v>212</v>
      </c>
      <c r="D107" s="149" t="s">
        <v>74</v>
      </c>
      <c r="E107" s="149" t="s">
        <v>356</v>
      </c>
      <c r="F107" s="156" t="s">
        <v>74</v>
      </c>
      <c r="G107" s="89">
        <f>+FACTIBILIDAD!I106</f>
        <v>6.15</v>
      </c>
      <c r="H107" s="46">
        <v>6</v>
      </c>
      <c r="I107" s="94">
        <v>7</v>
      </c>
      <c r="J107" s="94">
        <v>9</v>
      </c>
      <c r="K107" s="97">
        <f t="shared" si="6"/>
        <v>7.0374999999999996</v>
      </c>
      <c r="L107" s="94">
        <f t="shared" si="4"/>
        <v>1</v>
      </c>
    </row>
    <row r="108" spans="1:12" customFormat="1" ht="84" x14ac:dyDescent="0.25">
      <c r="A108" t="str">
        <f t="shared" si="5"/>
        <v>I</v>
      </c>
      <c r="B108" s="149" t="s">
        <v>476</v>
      </c>
      <c r="C108" s="165" t="s">
        <v>213</v>
      </c>
      <c r="D108" s="149" t="s">
        <v>75</v>
      </c>
      <c r="E108" s="149" t="s">
        <v>362</v>
      </c>
      <c r="F108" s="156" t="s">
        <v>75</v>
      </c>
      <c r="G108" s="89">
        <f>+FACTIBILIDAD!I107</f>
        <v>9.3357142857142854</v>
      </c>
      <c r="H108" s="46">
        <v>6</v>
      </c>
      <c r="I108" s="94">
        <v>7</v>
      </c>
      <c r="J108" s="94">
        <v>10</v>
      </c>
      <c r="K108" s="97">
        <f t="shared" si="6"/>
        <v>8.0839285714285722</v>
      </c>
      <c r="L108" s="94">
        <f t="shared" si="4"/>
        <v>1</v>
      </c>
    </row>
    <row r="109" spans="1:12" customFormat="1" ht="22.5" customHeight="1" x14ac:dyDescent="0.25">
      <c r="A109" t="str">
        <f t="shared" si="5"/>
        <v>I</v>
      </c>
      <c r="B109" s="194" t="s">
        <v>477</v>
      </c>
      <c r="C109" s="165" t="s">
        <v>214</v>
      </c>
      <c r="D109" s="149" t="s">
        <v>76</v>
      </c>
      <c r="E109" s="149" t="s">
        <v>363</v>
      </c>
      <c r="F109" s="156" t="s">
        <v>76</v>
      </c>
      <c r="G109" s="89">
        <f>+FACTIBILIDAD!I108</f>
        <v>6.8</v>
      </c>
      <c r="H109" s="46">
        <v>7</v>
      </c>
      <c r="I109" s="94">
        <v>5</v>
      </c>
      <c r="J109" s="94">
        <v>10</v>
      </c>
      <c r="K109" s="97">
        <f t="shared" si="6"/>
        <v>7.2</v>
      </c>
      <c r="L109" s="94">
        <f t="shared" si="4"/>
        <v>1</v>
      </c>
    </row>
    <row r="110" spans="1:12" customFormat="1" ht="60" x14ac:dyDescent="0.25">
      <c r="A110" t="str">
        <f t="shared" si="5"/>
        <v>I</v>
      </c>
      <c r="B110" s="195"/>
      <c r="C110" s="165" t="s">
        <v>215</v>
      </c>
      <c r="D110" s="167" t="s">
        <v>77</v>
      </c>
      <c r="E110" s="149" t="s">
        <v>366</v>
      </c>
      <c r="F110" s="158" t="s">
        <v>77</v>
      </c>
      <c r="G110" s="89">
        <f>+FACTIBILIDAD!I109</f>
        <v>7.0785714285714292</v>
      </c>
      <c r="H110" s="46">
        <v>7</v>
      </c>
      <c r="I110" s="94">
        <v>7</v>
      </c>
      <c r="J110" s="94">
        <v>10</v>
      </c>
      <c r="K110" s="97">
        <f t="shared" si="6"/>
        <v>7.7696428571428573</v>
      </c>
      <c r="L110" s="94">
        <f t="shared" si="4"/>
        <v>1</v>
      </c>
    </row>
    <row r="111" spans="1:12" customFormat="1" ht="45.75" customHeight="1" x14ac:dyDescent="0.25">
      <c r="A111" t="str">
        <f t="shared" si="5"/>
        <v>I</v>
      </c>
      <c r="B111" s="216" t="s">
        <v>478</v>
      </c>
      <c r="C111" s="168" t="s">
        <v>216</v>
      </c>
      <c r="D111" s="30" t="s">
        <v>78</v>
      </c>
      <c r="E111" s="30" t="s">
        <v>370</v>
      </c>
      <c r="F111" s="156" t="s">
        <v>78</v>
      </c>
      <c r="G111" s="89">
        <f>+FACTIBILIDAD!I110</f>
        <v>6.5142857142857142</v>
      </c>
      <c r="H111" s="46">
        <v>10</v>
      </c>
      <c r="I111" s="94">
        <v>5</v>
      </c>
      <c r="J111" s="94">
        <v>10</v>
      </c>
      <c r="K111" s="97">
        <f t="shared" si="6"/>
        <v>7.8785714285714281</v>
      </c>
      <c r="L111" s="94">
        <f t="shared" si="4"/>
        <v>1</v>
      </c>
    </row>
    <row r="112" spans="1:12" customFormat="1" x14ac:dyDescent="0.25">
      <c r="A112" t="str">
        <f t="shared" si="5"/>
        <v/>
      </c>
      <c r="B112" s="246"/>
      <c r="C112" s="214" t="s">
        <v>217</v>
      </c>
      <c r="D112" s="216" t="s">
        <v>45</v>
      </c>
      <c r="E112" s="30"/>
      <c r="F112" s="66"/>
      <c r="G112" s="89"/>
      <c r="H112" s="46"/>
      <c r="I112" s="94"/>
      <c r="J112" s="94"/>
      <c r="K112" s="97">
        <f t="shared" si="6"/>
        <v>0</v>
      </c>
      <c r="L112" s="94"/>
    </row>
    <row r="113" spans="1:61" customFormat="1" x14ac:dyDescent="0.25">
      <c r="A113" t="str">
        <f t="shared" si="5"/>
        <v>I</v>
      </c>
      <c r="B113" s="217"/>
      <c r="C113" s="215"/>
      <c r="D113" s="217"/>
      <c r="E113" s="30" t="s">
        <v>374</v>
      </c>
      <c r="F113" s="18" t="s">
        <v>389</v>
      </c>
      <c r="G113" s="89">
        <f>+FACTIBILIDAD!I111</f>
        <v>5.3285714285714292</v>
      </c>
      <c r="H113" s="46">
        <v>7</v>
      </c>
      <c r="I113" s="94">
        <v>5</v>
      </c>
      <c r="J113" s="94">
        <v>7</v>
      </c>
      <c r="K113" s="97">
        <f t="shared" si="6"/>
        <v>6.0821428571428573</v>
      </c>
      <c r="L113" s="94">
        <f t="shared" si="4"/>
        <v>2</v>
      </c>
    </row>
    <row r="114" spans="1:61" customFormat="1" ht="48" x14ac:dyDescent="0.25">
      <c r="A114" t="str">
        <f t="shared" si="5"/>
        <v>I</v>
      </c>
      <c r="B114" s="216" t="s">
        <v>479</v>
      </c>
      <c r="C114" s="168" t="s">
        <v>218</v>
      </c>
      <c r="D114" s="30" t="s">
        <v>79</v>
      </c>
      <c r="E114" s="30" t="s">
        <v>375</v>
      </c>
      <c r="F114" s="62" t="s">
        <v>391</v>
      </c>
      <c r="G114" s="89">
        <f>+FACTIBILIDAD!I112</f>
        <v>6.2571428571428571</v>
      </c>
      <c r="H114" s="46">
        <v>7</v>
      </c>
      <c r="I114" s="94">
        <v>7</v>
      </c>
      <c r="J114" s="94">
        <v>10</v>
      </c>
      <c r="K114" s="97">
        <f t="shared" si="6"/>
        <v>7.5642857142857141</v>
      </c>
      <c r="L114" s="94">
        <f t="shared" si="4"/>
        <v>1</v>
      </c>
    </row>
    <row r="115" spans="1:61" customFormat="1" ht="48" x14ac:dyDescent="0.25">
      <c r="A115" t="str">
        <f t="shared" si="5"/>
        <v>I</v>
      </c>
      <c r="B115" s="217"/>
      <c r="C115" s="168" t="s">
        <v>219</v>
      </c>
      <c r="D115" s="169" t="s">
        <v>80</v>
      </c>
      <c r="E115" s="30" t="s">
        <v>377</v>
      </c>
      <c r="F115" s="158" t="s">
        <v>80</v>
      </c>
      <c r="G115" s="89">
        <f>+FACTIBILIDAD!I113</f>
        <v>8.8000000000000007</v>
      </c>
      <c r="H115" s="46">
        <v>5</v>
      </c>
      <c r="I115" s="94">
        <v>7</v>
      </c>
      <c r="J115" s="94">
        <v>7</v>
      </c>
      <c r="K115" s="97">
        <f t="shared" si="6"/>
        <v>6.95</v>
      </c>
      <c r="L115" s="94">
        <f t="shared" si="4"/>
        <v>2</v>
      </c>
    </row>
    <row r="116" spans="1:61" customFormat="1" ht="72" x14ac:dyDescent="0.25">
      <c r="A116" t="str">
        <f t="shared" si="5"/>
        <v>I</v>
      </c>
      <c r="B116" s="30" t="s">
        <v>480</v>
      </c>
      <c r="C116" s="168" t="s">
        <v>220</v>
      </c>
      <c r="D116" s="30" t="s">
        <v>81</v>
      </c>
      <c r="E116" s="30" t="s">
        <v>379</v>
      </c>
      <c r="F116" s="156" t="s">
        <v>81</v>
      </c>
      <c r="G116" s="89">
        <f>+FACTIBILIDAD!I114</f>
        <v>6.45</v>
      </c>
      <c r="H116" s="46">
        <v>7</v>
      </c>
      <c r="I116" s="94">
        <v>5</v>
      </c>
      <c r="J116" s="94">
        <v>10</v>
      </c>
      <c r="K116" s="97">
        <f t="shared" si="6"/>
        <v>7.1124999999999998</v>
      </c>
      <c r="L116" s="94">
        <f t="shared" si="4"/>
        <v>1</v>
      </c>
    </row>
    <row r="117" spans="1:61" customFormat="1" ht="23.25" customHeight="1" x14ac:dyDescent="0.25">
      <c r="A117" t="str">
        <f t="shared" si="5"/>
        <v>I</v>
      </c>
      <c r="B117" s="216" t="s">
        <v>481</v>
      </c>
      <c r="C117" s="168" t="s">
        <v>221</v>
      </c>
      <c r="D117" s="30" t="s">
        <v>46</v>
      </c>
      <c r="E117" s="30" t="s">
        <v>381</v>
      </c>
      <c r="F117" s="62" t="s">
        <v>395</v>
      </c>
      <c r="G117" s="89">
        <f>+FACTIBILIDAD!I115</f>
        <v>7.3142857142857141</v>
      </c>
      <c r="H117" s="46">
        <v>7</v>
      </c>
      <c r="I117" s="94">
        <v>7</v>
      </c>
      <c r="J117" s="94">
        <v>7</v>
      </c>
      <c r="K117" s="97">
        <f t="shared" si="6"/>
        <v>7.0785714285714283</v>
      </c>
      <c r="L117" s="94">
        <f t="shared" si="4"/>
        <v>1</v>
      </c>
      <c r="N117" s="49"/>
      <c r="O117" s="49"/>
      <c r="P117" s="49"/>
      <c r="Q117" s="1"/>
      <c r="R117" s="1"/>
      <c r="S117" s="1"/>
      <c r="T117" s="1"/>
      <c r="U117" s="1"/>
      <c r="V117" s="1"/>
      <c r="W117" s="1"/>
    </row>
    <row r="118" spans="1:61" customFormat="1" ht="60" x14ac:dyDescent="0.25">
      <c r="A118" t="str">
        <f t="shared" si="5"/>
        <v>I</v>
      </c>
      <c r="B118" s="217"/>
      <c r="C118" s="168" t="s">
        <v>222</v>
      </c>
      <c r="D118" s="30" t="s">
        <v>47</v>
      </c>
      <c r="E118" s="30" t="s">
        <v>383</v>
      </c>
      <c r="F118" s="156" t="s">
        <v>47</v>
      </c>
      <c r="G118" s="89">
        <f>+FACTIBILIDAD!I116</f>
        <v>9.2714285714285722</v>
      </c>
      <c r="H118" s="46">
        <v>7</v>
      </c>
      <c r="I118" s="94">
        <v>5</v>
      </c>
      <c r="J118" s="94">
        <v>7</v>
      </c>
      <c r="K118" s="97">
        <f t="shared" si="6"/>
        <v>7.0678571428571431</v>
      </c>
      <c r="L118" s="94">
        <f t="shared" si="4"/>
        <v>1</v>
      </c>
      <c r="N118" s="49"/>
      <c r="O118" s="49"/>
      <c r="P118" s="49"/>
      <c r="Q118" s="1"/>
      <c r="R118" s="1"/>
      <c r="S118" s="1"/>
      <c r="T118" s="1"/>
      <c r="U118" s="1"/>
      <c r="V118" s="1"/>
      <c r="W118" s="1"/>
    </row>
    <row r="119" spans="1:61" customFormat="1" ht="48" x14ac:dyDescent="0.25">
      <c r="A119" t="str">
        <f t="shared" si="5"/>
        <v>I</v>
      </c>
      <c r="B119" s="251" t="s">
        <v>482</v>
      </c>
      <c r="C119" s="170" t="s">
        <v>223</v>
      </c>
      <c r="D119" s="31" t="s">
        <v>398</v>
      </c>
      <c r="E119" s="31" t="s">
        <v>384</v>
      </c>
      <c r="F119" s="156" t="s">
        <v>398</v>
      </c>
      <c r="G119" s="89">
        <f>+FACTIBILIDAD!I117</f>
        <v>5.7428571428571429</v>
      </c>
      <c r="H119" s="46">
        <v>10</v>
      </c>
      <c r="I119" s="94">
        <v>7</v>
      </c>
      <c r="J119" s="94">
        <v>10</v>
      </c>
      <c r="K119" s="97">
        <f t="shared" si="6"/>
        <v>8.1857142857142868</v>
      </c>
      <c r="L119" s="94">
        <f t="shared" si="4"/>
        <v>1</v>
      </c>
      <c r="N119" s="49"/>
      <c r="O119" s="49"/>
      <c r="P119" s="49"/>
      <c r="Q119" s="1"/>
      <c r="R119" s="1"/>
      <c r="S119" s="1"/>
      <c r="T119" s="1"/>
      <c r="U119" s="1"/>
      <c r="V119" s="1"/>
      <c r="W119" s="1"/>
    </row>
    <row r="120" spans="1:61" customFormat="1" ht="48" x14ac:dyDescent="0.25">
      <c r="A120" t="str">
        <f t="shared" si="5"/>
        <v>I</v>
      </c>
      <c r="B120" s="252"/>
      <c r="C120" s="170" t="s">
        <v>224</v>
      </c>
      <c r="D120" s="31" t="s">
        <v>400</v>
      </c>
      <c r="E120" s="31" t="s">
        <v>385</v>
      </c>
      <c r="F120" s="156" t="s">
        <v>400</v>
      </c>
      <c r="G120" s="89">
        <f>+FACTIBILIDAD!I118</f>
        <v>5.2285714285714295</v>
      </c>
      <c r="H120" s="46">
        <v>7</v>
      </c>
      <c r="I120" s="94">
        <v>5</v>
      </c>
      <c r="J120" s="94">
        <v>7</v>
      </c>
      <c r="K120" s="97">
        <f t="shared" si="6"/>
        <v>6.0571428571428569</v>
      </c>
      <c r="L120" s="94">
        <f t="shared" si="4"/>
        <v>2</v>
      </c>
      <c r="N120" s="49"/>
      <c r="O120" s="49"/>
      <c r="P120" s="49"/>
      <c r="Q120" s="1"/>
      <c r="R120" s="1"/>
      <c r="S120" s="1"/>
      <c r="T120" s="1"/>
      <c r="U120" s="1"/>
      <c r="V120" s="1"/>
      <c r="W120" s="1"/>
    </row>
    <row r="121" spans="1:61" customFormat="1" ht="48" x14ac:dyDescent="0.25">
      <c r="A121" t="str">
        <f t="shared" si="5"/>
        <v>I</v>
      </c>
      <c r="B121" s="253"/>
      <c r="C121" s="170" t="s">
        <v>225</v>
      </c>
      <c r="D121" s="31" t="s">
        <v>402</v>
      </c>
      <c r="E121" s="31" t="s">
        <v>386</v>
      </c>
      <c r="F121" s="156" t="s">
        <v>402</v>
      </c>
      <c r="G121" s="89">
        <f>+FACTIBILIDAD!I119</f>
        <v>6.3000000000000007</v>
      </c>
      <c r="H121" s="46">
        <v>5</v>
      </c>
      <c r="I121" s="94">
        <v>7</v>
      </c>
      <c r="J121" s="94">
        <v>10</v>
      </c>
      <c r="K121" s="97">
        <f t="shared" si="6"/>
        <v>7.0750000000000002</v>
      </c>
      <c r="L121" s="94">
        <f t="shared" si="4"/>
        <v>1</v>
      </c>
      <c r="N121" s="49"/>
      <c r="O121" s="49"/>
      <c r="P121" s="49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spans="1:61" customFormat="1" ht="48" x14ac:dyDescent="0.25">
      <c r="A122" t="str">
        <f t="shared" si="5"/>
        <v>I</v>
      </c>
      <c r="B122" s="31" t="s">
        <v>483</v>
      </c>
      <c r="C122" s="170" t="s">
        <v>226</v>
      </c>
      <c r="D122" s="31" t="s">
        <v>48</v>
      </c>
      <c r="E122" s="31" t="s">
        <v>387</v>
      </c>
      <c r="F122" s="156" t="s">
        <v>48</v>
      </c>
      <c r="G122" s="89">
        <f>+FACTIBILIDAD!I120</f>
        <v>9.0571428571428569</v>
      </c>
      <c r="H122" s="46">
        <v>7</v>
      </c>
      <c r="I122" s="94">
        <v>7</v>
      </c>
      <c r="J122" s="94">
        <v>7</v>
      </c>
      <c r="K122" s="97">
        <f t="shared" si="6"/>
        <v>7.5142857142857142</v>
      </c>
      <c r="L122" s="94">
        <f t="shared" si="4"/>
        <v>1</v>
      </c>
      <c r="N122" s="49"/>
      <c r="O122" s="49"/>
      <c r="P122" s="49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spans="1:61" customFormat="1" ht="45" customHeight="1" x14ac:dyDescent="0.25">
      <c r="A123" t="str">
        <f t="shared" si="5"/>
        <v>I</v>
      </c>
      <c r="B123" s="221" t="s">
        <v>484</v>
      </c>
      <c r="C123" s="218" t="s">
        <v>227</v>
      </c>
      <c r="D123" s="221" t="s">
        <v>49</v>
      </c>
      <c r="E123" s="32" t="s">
        <v>388</v>
      </c>
      <c r="F123" s="62" t="s">
        <v>405</v>
      </c>
      <c r="G123" s="89">
        <f>+FACTIBILIDAD!I121</f>
        <v>6.4571428571428573</v>
      </c>
      <c r="H123" s="46">
        <v>10</v>
      </c>
      <c r="I123" s="94">
        <v>5</v>
      </c>
      <c r="J123" s="94">
        <v>7</v>
      </c>
      <c r="K123" s="97">
        <f t="shared" si="6"/>
        <v>7.1142857142857139</v>
      </c>
      <c r="L123" s="94">
        <f t="shared" si="4"/>
        <v>1</v>
      </c>
      <c r="N123" s="49"/>
      <c r="O123" s="49"/>
      <c r="P123" s="49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spans="1:61" customFormat="1" ht="23.25" x14ac:dyDescent="0.25">
      <c r="A124" t="str">
        <f t="shared" si="5"/>
        <v>I</v>
      </c>
      <c r="B124" s="222"/>
      <c r="C124" s="219"/>
      <c r="D124" s="222"/>
      <c r="E124" s="32" t="s">
        <v>390</v>
      </c>
      <c r="F124" s="62" t="s">
        <v>407</v>
      </c>
      <c r="G124" s="89">
        <f>+FACTIBILIDAD!I122</f>
        <v>5.6571428571428566</v>
      </c>
      <c r="H124" s="46">
        <v>10</v>
      </c>
      <c r="I124" s="94">
        <v>6</v>
      </c>
      <c r="J124" s="94">
        <v>7</v>
      </c>
      <c r="K124" s="97">
        <f t="shared" si="6"/>
        <v>7.1642857142857146</v>
      </c>
      <c r="L124" s="94">
        <f t="shared" si="4"/>
        <v>1</v>
      </c>
      <c r="N124" s="49"/>
      <c r="O124" s="49"/>
      <c r="P124" s="49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spans="1:61" customFormat="1" ht="23.25" x14ac:dyDescent="0.25">
      <c r="A125" t="str">
        <f t="shared" si="5"/>
        <v>I</v>
      </c>
      <c r="B125" s="222"/>
      <c r="C125" s="219"/>
      <c r="D125" s="222"/>
      <c r="E125" s="32" t="s">
        <v>392</v>
      </c>
      <c r="F125" s="62" t="s">
        <v>409</v>
      </c>
      <c r="G125" s="89">
        <f>+FACTIBILIDAD!I123</f>
        <v>6.4571428571428573</v>
      </c>
      <c r="H125" s="46">
        <v>10</v>
      </c>
      <c r="I125" s="94">
        <v>5</v>
      </c>
      <c r="J125" s="94">
        <v>10</v>
      </c>
      <c r="K125" s="97">
        <f t="shared" si="6"/>
        <v>7.8642857142857139</v>
      </c>
      <c r="L125" s="94">
        <f t="shared" si="4"/>
        <v>1</v>
      </c>
      <c r="N125" s="49"/>
      <c r="O125" s="49"/>
      <c r="P125" s="49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 spans="1:61" customFormat="1" ht="15" customHeight="1" x14ac:dyDescent="0.25">
      <c r="A126" t="str">
        <f t="shared" si="5"/>
        <v>I</v>
      </c>
      <c r="B126" s="222"/>
      <c r="C126" s="220"/>
      <c r="D126" s="223"/>
      <c r="E126" s="32" t="s">
        <v>393</v>
      </c>
      <c r="F126" s="62" t="s">
        <v>411</v>
      </c>
      <c r="G126" s="89">
        <f>+FACTIBILIDAD!I124</f>
        <v>6.4571428571428573</v>
      </c>
      <c r="H126" s="46">
        <v>10</v>
      </c>
      <c r="I126" s="94">
        <v>5</v>
      </c>
      <c r="J126" s="94">
        <v>8</v>
      </c>
      <c r="K126" s="97">
        <f t="shared" si="6"/>
        <v>7.3642857142857139</v>
      </c>
      <c r="L126" s="94">
        <f t="shared" si="4"/>
        <v>1</v>
      </c>
      <c r="N126" s="49"/>
      <c r="O126" s="49"/>
      <c r="P126" s="49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 spans="1:61" customFormat="1" ht="48" x14ac:dyDescent="0.25">
      <c r="A127" t="str">
        <f t="shared" si="5"/>
        <v>I</v>
      </c>
      <c r="B127" s="222"/>
      <c r="C127" s="171" t="s">
        <v>228</v>
      </c>
      <c r="D127" s="32" t="s">
        <v>50</v>
      </c>
      <c r="E127" s="32" t="s">
        <v>394</v>
      </c>
      <c r="F127" s="62" t="s">
        <v>413</v>
      </c>
      <c r="G127" s="89">
        <f>+FACTIBILIDAD!I125</f>
        <v>6.4571428571428573</v>
      </c>
      <c r="H127" s="46">
        <v>10</v>
      </c>
      <c r="I127" s="94">
        <v>5</v>
      </c>
      <c r="J127" s="94">
        <v>10</v>
      </c>
      <c r="K127" s="97">
        <f t="shared" si="6"/>
        <v>7.8642857142857139</v>
      </c>
      <c r="L127" s="94">
        <f t="shared" si="4"/>
        <v>1</v>
      </c>
      <c r="N127" s="49"/>
      <c r="O127" s="49"/>
      <c r="P127" s="49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 spans="1:61" customFormat="1" ht="45" customHeight="1" x14ac:dyDescent="0.25">
      <c r="A128" t="str">
        <f t="shared" si="5"/>
        <v>I</v>
      </c>
      <c r="B128" s="223"/>
      <c r="C128" s="171" t="s">
        <v>229</v>
      </c>
      <c r="D128" s="32" t="s">
        <v>51</v>
      </c>
      <c r="E128" s="32" t="s">
        <v>396</v>
      </c>
      <c r="F128" s="62" t="s">
        <v>415</v>
      </c>
      <c r="G128" s="89">
        <f>+FACTIBILIDAD!I126</f>
        <v>6.4571428571428573</v>
      </c>
      <c r="H128" s="46">
        <v>10</v>
      </c>
      <c r="I128" s="94">
        <v>5</v>
      </c>
      <c r="J128" s="94">
        <v>10</v>
      </c>
      <c r="K128" s="97">
        <f t="shared" si="6"/>
        <v>7.8642857142857139</v>
      </c>
      <c r="L128" s="94">
        <f t="shared" si="4"/>
        <v>1</v>
      </c>
      <c r="N128" s="49"/>
      <c r="O128" s="49"/>
      <c r="P128" s="49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 spans="1:61" customFormat="1" ht="24" x14ac:dyDescent="0.25">
      <c r="A129" t="str">
        <f t="shared" si="5"/>
        <v>I</v>
      </c>
      <c r="B129" s="248" t="s">
        <v>485</v>
      </c>
      <c r="C129" s="172" t="s">
        <v>230</v>
      </c>
      <c r="D129" s="150" t="s">
        <v>82</v>
      </c>
      <c r="E129" s="150" t="s">
        <v>397</v>
      </c>
      <c r="F129" s="159" t="s">
        <v>82</v>
      </c>
      <c r="G129" s="89">
        <f>+FACTIBILIDAD!I127</f>
        <v>7.0214285714285722</v>
      </c>
      <c r="H129" s="46">
        <v>10</v>
      </c>
      <c r="I129" s="94">
        <v>5</v>
      </c>
      <c r="J129" s="94">
        <v>10</v>
      </c>
      <c r="K129" s="97">
        <f t="shared" si="6"/>
        <v>8.0053571428571431</v>
      </c>
      <c r="L129" s="94">
        <f t="shared" si="4"/>
        <v>1</v>
      </c>
      <c r="N129" s="49"/>
      <c r="O129" s="49"/>
      <c r="P129" s="49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spans="1:61" customFormat="1" ht="36" x14ac:dyDescent="0.25">
      <c r="A130" t="str">
        <f t="shared" si="5"/>
        <v>I</v>
      </c>
      <c r="B130" s="249"/>
      <c r="C130" s="172" t="s">
        <v>231</v>
      </c>
      <c r="D130" s="150" t="s">
        <v>83</v>
      </c>
      <c r="E130" s="150" t="s">
        <v>399</v>
      </c>
      <c r="F130" s="159" t="s">
        <v>83</v>
      </c>
      <c r="G130" s="89">
        <f>+FACTIBILIDAD!I128</f>
        <v>8.2214285714285715</v>
      </c>
      <c r="H130" s="46">
        <v>10</v>
      </c>
      <c r="I130" s="94">
        <v>5</v>
      </c>
      <c r="J130" s="94">
        <v>10</v>
      </c>
      <c r="K130" s="97">
        <f t="shared" si="6"/>
        <v>8.3053571428571438</v>
      </c>
      <c r="L130" s="94">
        <f t="shared" si="4"/>
        <v>1</v>
      </c>
      <c r="N130" s="49"/>
      <c r="O130" s="49"/>
      <c r="P130" s="49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spans="1:61" customFormat="1" ht="33.75" customHeight="1" x14ac:dyDescent="0.25">
      <c r="A131" t="str">
        <f t="shared" si="5"/>
        <v>I</v>
      </c>
      <c r="B131" s="250"/>
      <c r="C131" s="172" t="s">
        <v>232</v>
      </c>
      <c r="D131" s="150" t="s">
        <v>84</v>
      </c>
      <c r="E131" s="150" t="s">
        <v>401</v>
      </c>
      <c r="F131" s="159" t="s">
        <v>84</v>
      </c>
      <c r="G131" s="89">
        <f>+FACTIBILIDAD!I129</f>
        <v>7.0642857142857149</v>
      </c>
      <c r="H131" s="46">
        <v>10</v>
      </c>
      <c r="I131" s="94">
        <v>5</v>
      </c>
      <c r="J131" s="94">
        <v>10</v>
      </c>
      <c r="K131" s="97">
        <f t="shared" si="6"/>
        <v>8.0160714285714292</v>
      </c>
      <c r="L131" s="94">
        <f t="shared" si="4"/>
        <v>1</v>
      </c>
      <c r="N131" s="49"/>
      <c r="O131" s="49"/>
      <c r="P131" s="49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spans="1:61" customFormat="1" ht="72" x14ac:dyDescent="0.25">
      <c r="A132" t="str">
        <f t="shared" si="5"/>
        <v>I</v>
      </c>
      <c r="B132" s="150" t="s">
        <v>486</v>
      </c>
      <c r="C132" s="172" t="s">
        <v>233</v>
      </c>
      <c r="D132" s="150" t="s">
        <v>85</v>
      </c>
      <c r="E132" s="150" t="s">
        <v>403</v>
      </c>
      <c r="F132" s="159" t="s">
        <v>85</v>
      </c>
      <c r="G132" s="89">
        <f>+FACTIBILIDAD!I130</f>
        <v>6.4571428571428573</v>
      </c>
      <c r="H132" s="46">
        <v>10</v>
      </c>
      <c r="I132" s="94">
        <v>7</v>
      </c>
      <c r="J132" s="94">
        <v>10</v>
      </c>
      <c r="K132" s="97">
        <f t="shared" si="6"/>
        <v>8.3642857142857139</v>
      </c>
      <c r="L132" s="94">
        <f t="shared" si="4"/>
        <v>1</v>
      </c>
      <c r="N132" s="49"/>
      <c r="O132" s="49"/>
      <c r="P132" s="49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spans="1:61" customFormat="1" ht="48" x14ac:dyDescent="0.25">
      <c r="A133" t="str">
        <f t="shared" si="5"/>
        <v>I</v>
      </c>
      <c r="B133" s="254" t="s">
        <v>487</v>
      </c>
      <c r="C133" s="172" t="s">
        <v>234</v>
      </c>
      <c r="D133" s="150" t="s">
        <v>86</v>
      </c>
      <c r="E133" s="150" t="s">
        <v>404</v>
      </c>
      <c r="F133" s="159" t="s">
        <v>86</v>
      </c>
      <c r="G133" s="89">
        <f>+FACTIBILIDAD!I131</f>
        <v>4.8142857142857141</v>
      </c>
      <c r="H133" s="46">
        <v>10</v>
      </c>
      <c r="I133" s="94">
        <v>7</v>
      </c>
      <c r="J133" s="94">
        <v>10</v>
      </c>
      <c r="K133" s="97">
        <f t="shared" si="6"/>
        <v>7.9535714285714283</v>
      </c>
      <c r="L133" s="94">
        <f t="shared" si="4"/>
        <v>1</v>
      </c>
      <c r="N133" s="49"/>
      <c r="O133" s="49"/>
      <c r="P133" s="49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spans="1:61" customFormat="1" ht="72" x14ac:dyDescent="0.25">
      <c r="A134" t="str">
        <f t="shared" si="5"/>
        <v>I</v>
      </c>
      <c r="B134" s="254"/>
      <c r="C134" s="172" t="s">
        <v>235</v>
      </c>
      <c r="D134" s="150" t="s">
        <v>87</v>
      </c>
      <c r="E134" s="150" t="s">
        <v>406</v>
      </c>
      <c r="F134" s="159" t="s">
        <v>87</v>
      </c>
      <c r="G134" s="89">
        <f>+FACTIBILIDAD!I132</f>
        <v>7.25</v>
      </c>
      <c r="H134" s="46">
        <v>10</v>
      </c>
      <c r="I134" s="94">
        <v>5</v>
      </c>
      <c r="J134" s="94">
        <v>10</v>
      </c>
      <c r="K134" s="97">
        <f t="shared" si="6"/>
        <v>8.0625</v>
      </c>
      <c r="L134" s="94">
        <f t="shared" si="4"/>
        <v>1</v>
      </c>
      <c r="N134" s="49"/>
      <c r="O134" s="49"/>
      <c r="P134" s="49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spans="1:61" customFormat="1" ht="72" x14ac:dyDescent="0.25">
      <c r="A135" t="str">
        <f t="shared" si="5"/>
        <v>I</v>
      </c>
      <c r="B135" s="150" t="s">
        <v>488</v>
      </c>
      <c r="C135" s="172" t="s">
        <v>236</v>
      </c>
      <c r="D135" s="150" t="s">
        <v>88</v>
      </c>
      <c r="E135" s="150" t="s">
        <v>408</v>
      </c>
      <c r="F135" s="159" t="s">
        <v>88</v>
      </c>
      <c r="G135" s="89">
        <f>+FACTIBILIDAD!I133</f>
        <v>8.4142857142857146</v>
      </c>
      <c r="H135" s="46">
        <v>10</v>
      </c>
      <c r="I135" s="94">
        <v>5</v>
      </c>
      <c r="J135" s="94">
        <v>10</v>
      </c>
      <c r="K135" s="97">
        <f t="shared" si="6"/>
        <v>8.3535714285714278</v>
      </c>
      <c r="L135" s="94">
        <f t="shared" si="4"/>
        <v>1</v>
      </c>
      <c r="N135" s="49"/>
      <c r="O135" s="49"/>
      <c r="P135" s="49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 spans="1:61" customFormat="1" ht="72" x14ac:dyDescent="0.25">
      <c r="A136" t="str">
        <f t="shared" si="5"/>
        <v>I</v>
      </c>
      <c r="B136" s="150" t="s">
        <v>489</v>
      </c>
      <c r="C136" s="172" t="s">
        <v>237</v>
      </c>
      <c r="D136" s="150" t="s">
        <v>52</v>
      </c>
      <c r="E136" s="150" t="s">
        <v>410</v>
      </c>
      <c r="F136" s="159" t="s">
        <v>52</v>
      </c>
      <c r="G136" s="89">
        <f>+FACTIBILIDAD!I134</f>
        <v>6.4928571428571429</v>
      </c>
      <c r="H136" s="46">
        <v>10</v>
      </c>
      <c r="I136" s="94">
        <v>7</v>
      </c>
      <c r="J136" s="94">
        <v>10</v>
      </c>
      <c r="K136" s="97">
        <f t="shared" si="6"/>
        <v>8.3732142857142868</v>
      </c>
      <c r="L136" s="94">
        <f t="shared" si="4"/>
        <v>1</v>
      </c>
      <c r="N136" s="49"/>
      <c r="O136" s="49"/>
      <c r="P136" s="49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 spans="1:61" customFormat="1" ht="23.25" customHeight="1" x14ac:dyDescent="0.25">
      <c r="A137" t="str">
        <f t="shared" si="5"/>
        <v>I</v>
      </c>
      <c r="B137" s="248" t="s">
        <v>490</v>
      </c>
      <c r="C137" s="172" t="s">
        <v>238</v>
      </c>
      <c r="D137" s="150" t="s">
        <v>53</v>
      </c>
      <c r="E137" s="150" t="s">
        <v>412</v>
      </c>
      <c r="F137" s="159" t="s">
        <v>53</v>
      </c>
      <c r="G137" s="89">
        <f>+FACTIBILIDAD!I135</f>
        <v>6.1999999999999993</v>
      </c>
      <c r="H137" s="46">
        <v>10</v>
      </c>
      <c r="I137" s="94">
        <v>5</v>
      </c>
      <c r="J137" s="94">
        <v>10</v>
      </c>
      <c r="K137" s="97">
        <f t="shared" si="6"/>
        <v>7.8</v>
      </c>
      <c r="L137" s="94">
        <f t="shared" ref="L137:L145" si="7">IF(K137&gt;7,1,(IF(K137&gt;6,2,3)))</f>
        <v>1</v>
      </c>
      <c r="N137" s="49"/>
      <c r="O137" s="49"/>
      <c r="P137" s="49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spans="1:61" customFormat="1" ht="60" x14ac:dyDescent="0.25">
      <c r="A138" t="str">
        <f t="shared" ref="A138:A145" si="8">MID(E138,1,1)</f>
        <v>I</v>
      </c>
      <c r="B138" s="249"/>
      <c r="C138" s="172" t="s">
        <v>239</v>
      </c>
      <c r="D138" s="150" t="s">
        <v>89</v>
      </c>
      <c r="E138" s="150" t="s">
        <v>414</v>
      </c>
      <c r="F138" s="159" t="s">
        <v>89</v>
      </c>
      <c r="G138" s="89">
        <f>+FACTIBILIDAD!I136</f>
        <v>6.1142857142857139</v>
      </c>
      <c r="H138" s="46">
        <v>10</v>
      </c>
      <c r="I138" s="94">
        <v>7</v>
      </c>
      <c r="J138" s="94">
        <v>10</v>
      </c>
      <c r="K138" s="97">
        <f t="shared" ref="K138:K145" si="9">+$G$7*G138+$H$7*H138+$I$7*I138+$J$7*J138</f>
        <v>8.2785714285714285</v>
      </c>
      <c r="L138" s="94">
        <f t="shared" si="7"/>
        <v>1</v>
      </c>
      <c r="N138" s="49"/>
      <c r="O138" s="49"/>
      <c r="P138" s="49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spans="1:61" customFormat="1" ht="48" x14ac:dyDescent="0.25">
      <c r="A139" t="str">
        <f t="shared" si="8"/>
        <v>I</v>
      </c>
      <c r="B139" s="250"/>
      <c r="C139" s="172" t="s">
        <v>240</v>
      </c>
      <c r="D139" s="150" t="s">
        <v>54</v>
      </c>
      <c r="E139" s="150" t="s">
        <v>416</v>
      </c>
      <c r="F139" s="159" t="s">
        <v>54</v>
      </c>
      <c r="G139" s="89">
        <f>+FACTIBILIDAD!I137</f>
        <v>7.45</v>
      </c>
      <c r="H139" s="46">
        <v>10</v>
      </c>
      <c r="I139" s="94">
        <v>10</v>
      </c>
      <c r="J139" s="94">
        <v>10</v>
      </c>
      <c r="K139" s="97">
        <f t="shared" si="9"/>
        <v>9.3625000000000007</v>
      </c>
      <c r="L139" s="94">
        <f t="shared" si="7"/>
        <v>1</v>
      </c>
      <c r="N139" s="49"/>
      <c r="O139" s="49"/>
      <c r="P139" s="49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spans="1:61" customFormat="1" ht="36" x14ac:dyDescent="0.25">
      <c r="A140" t="str">
        <f t="shared" si="8"/>
        <v>I</v>
      </c>
      <c r="B140" s="248" t="s">
        <v>491</v>
      </c>
      <c r="C140" s="172" t="s">
        <v>241</v>
      </c>
      <c r="D140" s="150" t="s">
        <v>90</v>
      </c>
      <c r="E140" s="150" t="s">
        <v>417</v>
      </c>
      <c r="F140" s="159" t="s">
        <v>90</v>
      </c>
      <c r="G140" s="89">
        <f>+FACTIBILIDAD!I138</f>
        <v>8.1785714285714288</v>
      </c>
      <c r="H140" s="46">
        <v>10</v>
      </c>
      <c r="I140" s="94">
        <v>5</v>
      </c>
      <c r="J140" s="94">
        <v>10</v>
      </c>
      <c r="K140" s="97">
        <f t="shared" si="9"/>
        <v>8.2946428571428577</v>
      </c>
      <c r="L140" s="94">
        <f t="shared" si="7"/>
        <v>1</v>
      </c>
      <c r="N140" s="49"/>
      <c r="O140" s="49"/>
      <c r="P140" s="49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spans="1:61" customFormat="1" ht="36" x14ac:dyDescent="0.25">
      <c r="A141" t="str">
        <f t="shared" si="8"/>
        <v>I</v>
      </c>
      <c r="B141" s="249"/>
      <c r="C141" s="172" t="s">
        <v>242</v>
      </c>
      <c r="D141" s="150" t="s">
        <v>91</v>
      </c>
      <c r="E141" s="150" t="s">
        <v>418</v>
      </c>
      <c r="F141" s="159" t="s">
        <v>91</v>
      </c>
      <c r="G141" s="89">
        <f>+FACTIBILIDAD!I139</f>
        <v>8.1785714285714288</v>
      </c>
      <c r="H141" s="46">
        <v>10</v>
      </c>
      <c r="I141" s="94">
        <v>7</v>
      </c>
      <c r="J141" s="94">
        <v>10</v>
      </c>
      <c r="K141" s="97">
        <f t="shared" si="9"/>
        <v>8.7946428571428577</v>
      </c>
      <c r="L141" s="94">
        <f t="shared" si="7"/>
        <v>1</v>
      </c>
      <c r="N141" s="49"/>
      <c r="O141" s="49"/>
      <c r="P141" s="49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spans="1:61" customFormat="1" ht="60" x14ac:dyDescent="0.25">
      <c r="A142" t="str">
        <f t="shared" si="8"/>
        <v>I</v>
      </c>
      <c r="B142" s="250"/>
      <c r="C142" s="172" t="s">
        <v>243</v>
      </c>
      <c r="D142" s="150" t="s">
        <v>92</v>
      </c>
      <c r="E142" s="150" t="s">
        <v>419</v>
      </c>
      <c r="F142" s="159" t="s">
        <v>92</v>
      </c>
      <c r="G142" s="89">
        <f>+FACTIBILIDAD!I140</f>
        <v>6.1785714285714288</v>
      </c>
      <c r="H142" s="46">
        <v>10</v>
      </c>
      <c r="I142" s="94">
        <v>7</v>
      </c>
      <c r="J142" s="94">
        <v>10</v>
      </c>
      <c r="K142" s="97">
        <f t="shared" si="9"/>
        <v>8.2946428571428577</v>
      </c>
      <c r="L142" s="94">
        <f t="shared" si="7"/>
        <v>1</v>
      </c>
      <c r="N142" s="49"/>
      <c r="O142" s="49"/>
      <c r="P142" s="49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spans="1:61" customFormat="1" ht="22.5" customHeight="1" x14ac:dyDescent="0.25">
      <c r="A143" t="str">
        <f t="shared" si="8"/>
        <v>I</v>
      </c>
      <c r="B143" s="150" t="s">
        <v>492</v>
      </c>
      <c r="C143" s="172" t="s">
        <v>244</v>
      </c>
      <c r="D143" s="150" t="s">
        <v>93</v>
      </c>
      <c r="E143" s="150" t="s">
        <v>420</v>
      </c>
      <c r="F143" s="159" t="s">
        <v>93</v>
      </c>
      <c r="G143" s="89">
        <f>+FACTIBILIDAD!I141</f>
        <v>8.4571428571428573</v>
      </c>
      <c r="H143" s="46">
        <v>10</v>
      </c>
      <c r="I143" s="94">
        <v>5</v>
      </c>
      <c r="J143" s="94">
        <v>10</v>
      </c>
      <c r="K143" s="97">
        <f t="shared" si="9"/>
        <v>8.3642857142857139</v>
      </c>
      <c r="L143" s="94">
        <f t="shared" si="7"/>
        <v>1</v>
      </c>
      <c r="N143" s="49"/>
      <c r="O143" s="49"/>
      <c r="P143" s="49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 spans="1:61" customFormat="1" ht="24" x14ac:dyDescent="0.25">
      <c r="A144" t="str">
        <f t="shared" si="8"/>
        <v>C</v>
      </c>
      <c r="B144" s="226" t="s">
        <v>493</v>
      </c>
      <c r="C144" s="224" t="s">
        <v>245</v>
      </c>
      <c r="D144" s="226" t="s">
        <v>422</v>
      </c>
      <c r="E144" s="150" t="s">
        <v>372</v>
      </c>
      <c r="F144" s="160" t="s">
        <v>149</v>
      </c>
      <c r="G144" s="89"/>
      <c r="H144" s="46">
        <v>10</v>
      </c>
      <c r="I144" s="94">
        <v>7</v>
      </c>
      <c r="J144" s="94">
        <v>10</v>
      </c>
      <c r="K144" s="97">
        <f t="shared" si="9"/>
        <v>6.75</v>
      </c>
      <c r="L144" s="94">
        <f t="shared" si="7"/>
        <v>2</v>
      </c>
      <c r="N144" s="49"/>
      <c r="O144" s="49"/>
      <c r="P144" s="49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 spans="1:61" customFormat="1" ht="24" x14ac:dyDescent="0.25">
      <c r="A145" t="str">
        <f t="shared" si="8"/>
        <v>I</v>
      </c>
      <c r="B145" s="227"/>
      <c r="C145" s="225"/>
      <c r="D145" s="227"/>
      <c r="E145" s="150" t="s">
        <v>421</v>
      </c>
      <c r="F145" s="159" t="s">
        <v>422</v>
      </c>
      <c r="G145" s="89">
        <f>+FACTIBILIDAD!I143</f>
        <v>8.4571428571428573</v>
      </c>
      <c r="H145" s="46">
        <v>10</v>
      </c>
      <c r="I145" s="94">
        <v>5</v>
      </c>
      <c r="J145" s="94">
        <v>10</v>
      </c>
      <c r="K145" s="97">
        <f t="shared" si="9"/>
        <v>8.3642857142857139</v>
      </c>
      <c r="L145" s="94">
        <f t="shared" si="7"/>
        <v>1</v>
      </c>
      <c r="N145" s="49"/>
      <c r="O145" s="49"/>
      <c r="P145" s="49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</sheetData>
  <autoFilter ref="A8:L145"/>
  <mergeCells count="68">
    <mergeCell ref="B137:B139"/>
    <mergeCell ref="B140:B142"/>
    <mergeCell ref="D144:D145"/>
    <mergeCell ref="B119:B121"/>
    <mergeCell ref="B123:B128"/>
    <mergeCell ref="D123:D126"/>
    <mergeCell ref="B129:B131"/>
    <mergeCell ref="B133:B134"/>
    <mergeCell ref="C123:C126"/>
    <mergeCell ref="B144:B145"/>
    <mergeCell ref="C144:C145"/>
    <mergeCell ref="B19:B45"/>
    <mergeCell ref="C44:C45"/>
    <mergeCell ref="B46:B54"/>
    <mergeCell ref="B68:B70"/>
    <mergeCell ref="B71:B73"/>
    <mergeCell ref="B62:B65"/>
    <mergeCell ref="C62:C65"/>
    <mergeCell ref="B66:B67"/>
    <mergeCell ref="C66:C67"/>
    <mergeCell ref="C69:C70"/>
    <mergeCell ref="C51:C54"/>
    <mergeCell ref="B56:B61"/>
    <mergeCell ref="C56:C61"/>
    <mergeCell ref="C19:C38"/>
    <mergeCell ref="C39:C40"/>
    <mergeCell ref="B74:B84"/>
    <mergeCell ref="B85:B97"/>
    <mergeCell ref="B98:B106"/>
    <mergeCell ref="B109:B110"/>
    <mergeCell ref="B111:B113"/>
    <mergeCell ref="B114:B115"/>
    <mergeCell ref="B117:B118"/>
    <mergeCell ref="C98:C102"/>
    <mergeCell ref="C103:C106"/>
    <mergeCell ref="C112:C113"/>
    <mergeCell ref="C89:C93"/>
    <mergeCell ref="C94:C95"/>
    <mergeCell ref="C96:C97"/>
    <mergeCell ref="C72:C73"/>
    <mergeCell ref="C74:C82"/>
    <mergeCell ref="C85:C88"/>
    <mergeCell ref="C9:C13"/>
    <mergeCell ref="D9:D13"/>
    <mergeCell ref="C14:C18"/>
    <mergeCell ref="D14:D18"/>
    <mergeCell ref="D19:D38"/>
    <mergeCell ref="D39:D40"/>
    <mergeCell ref="D41:D45"/>
    <mergeCell ref="C46:C49"/>
    <mergeCell ref="D51:D54"/>
    <mergeCell ref="D56:D61"/>
    <mergeCell ref="D103:D106"/>
    <mergeCell ref="D112:D113"/>
    <mergeCell ref="B9:B18"/>
    <mergeCell ref="C2:H2"/>
    <mergeCell ref="C3:H3"/>
    <mergeCell ref="C4:H4"/>
    <mergeCell ref="D85:D88"/>
    <mergeCell ref="D89:D93"/>
    <mergeCell ref="D94:D95"/>
    <mergeCell ref="D96:D97"/>
    <mergeCell ref="D98:D102"/>
    <mergeCell ref="D62:D65"/>
    <mergeCell ref="D66:D67"/>
    <mergeCell ref="D69:D70"/>
    <mergeCell ref="D72:D73"/>
    <mergeCell ref="D74:D8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6385" r:id="rId4">
          <objectPr defaultSize="0" autoPict="0" r:id="rId5">
            <anchor moveWithCells="1" sizeWithCells="1">
              <from>
                <xdr:col>1</xdr:col>
                <xdr:colOff>247650</xdr:colOff>
                <xdr:row>1</xdr:row>
                <xdr:rowOff>76200</xdr:rowOff>
              </from>
              <to>
                <xdr:col>1</xdr:col>
                <xdr:colOff>790575</xdr:colOff>
                <xdr:row>3</xdr:row>
                <xdr:rowOff>152400</xdr:rowOff>
              </to>
            </anchor>
          </objectPr>
        </oleObject>
      </mc:Choice>
      <mc:Fallback>
        <oleObject progId="PBrush" shapeId="1638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RANGOS</vt:lpstr>
      <vt:lpstr>TEC</vt:lpstr>
      <vt:lpstr>ECO</vt:lpstr>
      <vt:lpstr>AMB</vt:lpstr>
      <vt:lpstr>FACTIBILIDAD</vt:lpstr>
      <vt:lpstr>PRIORIZACION</vt:lpstr>
      <vt:lpstr>RANGOS!Área_de_impresión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Fabian Reyes Hurtado</dc:creator>
  <cp:lastModifiedBy>Claudio Fabian Reyes Hurtado</cp:lastModifiedBy>
  <cp:lastPrinted>2017-10-06T12:04:23Z</cp:lastPrinted>
  <dcterms:created xsi:type="dcterms:W3CDTF">2017-10-06T11:34:34Z</dcterms:created>
  <dcterms:modified xsi:type="dcterms:W3CDTF">2018-12-17T17:15:12Z</dcterms:modified>
</cp:coreProperties>
</file>