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imsgovau.sharepoint.com/sites/Program23-TERA/Shared Documents/General/Projects/3039 Mikaela PhD/Ch 5 Single compound effects on larvae/For repository/"/>
    </mc:Choice>
  </mc:AlternateContent>
  <xr:revisionPtr revIDLastSave="33" documentId="11_B3CA4DD839367144EFA94A2695AA8CE5A0543E8C" xr6:coauthVersionLast="47" xr6:coauthVersionMax="47" xr10:uidLastSave="{EE840282-FA8A-4ACC-8E16-BE19BE0A920F}"/>
  <bookViews>
    <workbookView xWindow="37320" yWindow="-9070" windowWidth="14400" windowHeight="7360" tabRatio="633" firstSheet="1" activeTab="1" xr2:uid="{00000000-000D-0000-FFFF-FFFF00000000}"/>
  </bookViews>
  <sheets>
    <sheet name="Exp LC50s" sheetId="6" r:id="rId1"/>
    <sheet name="AM acute lethal CTLBB (n=2)" sheetId="14" r:id="rId2"/>
  </sheets>
  <definedNames>
    <definedName name="solver_adj" localSheetId="1" hidden="1">'AM acute lethal CTLBB (n=2)'!$J$3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'AM acute lethal CTLBB (n=2)'!$J$12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4" l="1"/>
  <c r="G48" i="14" s="1"/>
  <c r="E47" i="14"/>
  <c r="G47" i="14" s="1"/>
  <c r="E46" i="14"/>
  <c r="G46" i="14" s="1"/>
  <c r="E45" i="14"/>
  <c r="G45" i="14" s="1"/>
  <c r="E44" i="14"/>
  <c r="G44" i="14" s="1"/>
  <c r="E43" i="14"/>
  <c r="G43" i="14" s="1"/>
  <c r="E41" i="14"/>
  <c r="G41" i="14" s="1"/>
  <c r="O5" i="6" l="1"/>
  <c r="P5" i="6" s="1"/>
  <c r="Q5" i="6" s="1"/>
  <c r="E8" i="14"/>
  <c r="G8" i="14" s="1"/>
  <c r="H8" i="14" s="1"/>
  <c r="I8" i="14"/>
  <c r="B25" i="14" l="1"/>
  <c r="B24" i="14"/>
  <c r="L3" i="14" l="1"/>
  <c r="B18" i="14" l="1"/>
  <c r="B17" i="14"/>
  <c r="X6" i="6"/>
  <c r="Y6" i="6" s="1"/>
  <c r="Z6" i="6" s="1"/>
  <c r="S6" i="6"/>
  <c r="T6" i="6" s="1"/>
  <c r="U6" i="6" s="1"/>
  <c r="S5" i="6"/>
  <c r="T5" i="6" s="1"/>
  <c r="U5" i="6" s="1"/>
  <c r="X5" i="6"/>
  <c r="Y5" i="6" s="1"/>
  <c r="Z5" i="6" s="1"/>
  <c r="AA5" i="6" s="1"/>
  <c r="D17" i="14" s="1"/>
  <c r="O6" i="6"/>
  <c r="P6" i="6" s="1"/>
  <c r="Q6" i="6" s="1"/>
  <c r="I10" i="14"/>
  <c r="I9" i="14"/>
  <c r="E9" i="14"/>
  <c r="G9" i="14" s="1"/>
  <c r="H9" i="14" s="1"/>
  <c r="I7" i="14"/>
  <c r="AA6" i="6" l="1"/>
  <c r="V6" i="6"/>
  <c r="V5" i="6"/>
  <c r="C17" i="14" s="1"/>
  <c r="J8" i="14"/>
  <c r="K8" i="14" s="1"/>
  <c r="J9" i="14"/>
  <c r="K9" i="14" s="1"/>
  <c r="K12" i="14" l="1"/>
  <c r="K13" i="14" s="1"/>
  <c r="M3" i="14" s="1"/>
  <c r="D18" i="14"/>
  <c r="C18" i="14"/>
  <c r="J12" i="14"/>
  <c r="D25" i="14" l="1"/>
  <c r="C25" i="14"/>
  <c r="D24" i="14"/>
  <c r="C24" i="14"/>
</calcChain>
</file>

<file path=xl/sharedStrings.xml><?xml version="1.0" encoding="utf-8"?>
<sst xmlns="http://schemas.openxmlformats.org/spreadsheetml/2006/main" count="187" uniqueCount="123">
  <si>
    <r>
      <t>Compound</t>
    </r>
    <r>
      <rPr>
        <sz val="10"/>
        <rFont val="Calibri"/>
        <family val="2"/>
      </rPr>
      <t> </t>
    </r>
  </si>
  <si>
    <r>
      <t>Year</t>
    </r>
    <r>
      <rPr>
        <sz val="10"/>
        <rFont val="Calibri"/>
        <family val="2"/>
      </rPr>
      <t> </t>
    </r>
  </si>
  <si>
    <r>
      <t>Light 
regime</t>
    </r>
    <r>
      <rPr>
        <sz val="10"/>
        <rFont val="Calibri"/>
        <family val="2"/>
      </rPr>
      <t> </t>
    </r>
  </si>
  <si>
    <r>
      <t>NEC</t>
    </r>
    <r>
      <rPr>
        <sz val="10"/>
        <rFont val="Calibri"/>
        <family val="2"/>
      </rPr>
      <t> </t>
    </r>
  </si>
  <si>
    <r>
      <t>LC</t>
    </r>
    <r>
      <rPr>
        <b/>
        <vertAlign val="subscript"/>
        <sz val="8"/>
        <rFont val="Calibri"/>
        <family val="2"/>
      </rPr>
      <t>10</t>
    </r>
    <r>
      <rPr>
        <sz val="8"/>
        <rFont val="Calibri"/>
        <family val="2"/>
      </rPr>
      <t> </t>
    </r>
  </si>
  <si>
    <r>
      <t>LC</t>
    </r>
    <r>
      <rPr>
        <b/>
        <vertAlign val="subscript"/>
        <sz val="8"/>
        <rFont val="Calibri"/>
        <family val="2"/>
      </rPr>
      <t>50</t>
    </r>
    <r>
      <rPr>
        <sz val="8"/>
        <rFont val="Calibri"/>
        <family val="2"/>
      </rPr>
      <t> </t>
    </r>
  </si>
  <si>
    <r>
      <t>-fold change (EC</t>
    </r>
    <r>
      <rPr>
        <b/>
        <vertAlign val="subscript"/>
        <sz val="8"/>
        <rFont val="Calibri"/>
        <family val="2"/>
      </rPr>
      <t>50</t>
    </r>
    <r>
      <rPr>
        <b/>
        <sz val="10"/>
        <rFont val="Calibri"/>
        <family val="2"/>
      </rPr>
      <t>)</t>
    </r>
    <r>
      <rPr>
        <sz val="10"/>
        <rFont val="Calibri"/>
        <family val="2"/>
      </rPr>
      <t> </t>
    </r>
  </si>
  <si>
    <t>Green fill = used in CTLBB derivation</t>
  </si>
  <si>
    <t>Compound/substance</t>
  </si>
  <si>
    <t>Molecular weight</t>
  </si>
  <si>
    <t>LC50</t>
  </si>
  <si>
    <t>Lower 95% CI</t>
  </si>
  <si>
    <t>Upper 95% CI</t>
  </si>
  <si>
    <r>
      <t>(μg L</t>
    </r>
    <r>
      <rPr>
        <b/>
        <vertAlign val="superscript"/>
        <sz val="8"/>
        <rFont val="Calibri"/>
        <family val="2"/>
      </rPr>
      <t>-1</t>
    </r>
    <r>
      <rPr>
        <b/>
        <sz val="10"/>
        <rFont val="Calibri"/>
        <family val="2"/>
      </rPr>
      <t>)</t>
    </r>
    <r>
      <rPr>
        <sz val="10"/>
        <rFont val="Calibri"/>
        <family val="2"/>
      </rPr>
      <t> </t>
    </r>
  </si>
  <si>
    <t>(g/mol)</t>
  </si>
  <si>
    <t>(ug/L)</t>
  </si>
  <si>
    <t>(umol/L)</t>
  </si>
  <si>
    <t>Log(mM)</t>
  </si>
  <si>
    <r>
      <t xml:space="preserve">Log(mM) + </t>
    </r>
    <r>
      <rPr>
        <sz val="10"/>
        <color theme="1"/>
        <rFont val="Calibri"/>
        <family val="2"/>
      </rPr>
      <t>∆</t>
    </r>
    <r>
      <rPr>
        <sz val="10"/>
        <color theme="1"/>
        <rFont val="Calibri"/>
        <family val="2"/>
        <scheme val="minor"/>
      </rPr>
      <t>c</t>
    </r>
  </si>
  <si>
    <t>Distance to EC50 (Log(mM) + ∆c)</t>
  </si>
  <si>
    <t>Toluene </t>
  </si>
  <si>
    <t>2019 </t>
  </si>
  <si>
    <t>-UVR </t>
  </si>
  <si>
    <t>4,234 </t>
  </si>
  <si>
    <t>11,123 </t>
  </si>
  <si>
    <t>27,800 </t>
  </si>
  <si>
    <r>
      <t>1.1</t>
    </r>
    <r>
      <rPr>
        <sz val="10"/>
        <rFont val="Calibri"/>
        <family val="2"/>
      </rPr>
      <t> </t>
    </r>
  </si>
  <si>
    <t>Toluene</t>
  </si>
  <si>
    <t>(151-11,471) </t>
  </si>
  <si>
    <t>(6,819-15,414) </t>
  </si>
  <si>
    <t>(22,180-27,800) </t>
  </si>
  <si>
    <t>+UVR </t>
  </si>
  <si>
    <t>14,430 </t>
  </si>
  <si>
    <t>18,240 </t>
  </si>
  <si>
    <t>25,279 </t>
  </si>
  <si>
    <t>(9,443-22,418) </t>
  </si>
  <si>
    <t>(14,551-23,742) </t>
  </si>
  <si>
    <t>(21,205-27,950) </t>
  </si>
  <si>
    <t>Naphthalene </t>
  </si>
  <si>
    <t>2018 </t>
  </si>
  <si>
    <t>499 </t>
  </si>
  <si>
    <t>2,212 </t>
  </si>
  <si>
    <t>&gt;2,212 </t>
  </si>
  <si>
    <r>
      <t>–</t>
    </r>
    <r>
      <rPr>
        <sz val="10"/>
        <rFont val="Calibri"/>
        <family val="2"/>
      </rPr>
      <t> </t>
    </r>
  </si>
  <si>
    <t>(2.1-1,722) </t>
  </si>
  <si>
    <t>(1.1-2,212) </t>
  </si>
  <si>
    <t>Chemical class</t>
  </si>
  <si>
    <r>
      <rPr>
        <b/>
        <sz val="10"/>
        <color theme="1"/>
        <rFont val="Symbol"/>
        <family val="1"/>
        <charset val="2"/>
      </rPr>
      <t>D</t>
    </r>
    <r>
      <rPr>
        <b/>
        <sz val="10"/>
        <color theme="1"/>
        <rFont val="Calibri"/>
        <family val="2"/>
        <scheme val="minor"/>
      </rPr>
      <t>c</t>
    </r>
  </si>
  <si>
    <t>Ref</t>
  </si>
  <si>
    <t>NA </t>
  </si>
  <si>
    <t>&gt;2,200 </t>
  </si>
  <si>
    <t>Monoaromatic hydrocarbons</t>
  </si>
  <si>
    <t>McGrath el al., 2018</t>
  </si>
  <si>
    <t>1-methylnaphthalene </t>
  </si>
  <si>
    <t>&gt;2,704 </t>
  </si>
  <si>
    <t>Di- and polycyclic aromatic hydrocabrons</t>
  </si>
  <si>
    <t>&gt;2,666 </t>
  </si>
  <si>
    <t>Universal slope</t>
  </si>
  <si>
    <t>Phenanthrene </t>
  </si>
  <si>
    <t>– </t>
  </si>
  <si>
    <t>&gt;707 </t>
  </si>
  <si>
    <r>
      <t xml:space="preserve">(0.940 </t>
    </r>
    <r>
      <rPr>
        <sz val="10"/>
        <color theme="1"/>
        <rFont val="Calibri"/>
        <family val="2"/>
      </rPr>
      <t>±</t>
    </r>
    <r>
      <rPr>
        <sz val="10"/>
        <color theme="1"/>
        <rFont val="Calibri"/>
        <family val="2"/>
        <scheme val="minor"/>
      </rPr>
      <t xml:space="preserve"> 0.015)</t>
    </r>
  </si>
  <si>
    <t>45.8 </t>
  </si>
  <si>
    <t>(0.2-641) </t>
  </si>
  <si>
    <t>Anthracene </t>
  </si>
  <si>
    <t>2017 </t>
  </si>
  <si>
    <t>7.7 </t>
  </si>
  <si>
    <t>&gt;35 </t>
  </si>
  <si>
    <t>(0.1-33.8) </t>
  </si>
  <si>
    <t>26.3 </t>
  </si>
  <si>
    <t>28.2 </t>
  </si>
  <si>
    <t>(3.0-30.0) </t>
  </si>
  <si>
    <t>(12.1-31.9) </t>
  </si>
  <si>
    <t>(33.6- &gt;35) </t>
  </si>
  <si>
    <t>Pyrene </t>
  </si>
  <si>
    <t>18.2 </t>
  </si>
  <si>
    <t>&gt;84 </t>
  </si>
  <si>
    <r>
      <t>&gt;4.2</t>
    </r>
    <r>
      <rPr>
        <i/>
        <vertAlign val="superscript"/>
        <sz val="8"/>
        <rFont val="Calibri"/>
        <family val="2"/>
      </rPr>
      <t>*</t>
    </r>
    <r>
      <rPr>
        <sz val="8"/>
        <rFont val="Calibri"/>
        <family val="2"/>
      </rPr>
      <t> </t>
    </r>
  </si>
  <si>
    <t>(0.2-74.1) </t>
  </si>
  <si>
    <t>1.4 </t>
  </si>
  <si>
    <t>9.0 </t>
  </si>
  <si>
    <t>20.2 </t>
  </si>
  <si>
    <t>(0.2-4.0) </t>
  </si>
  <si>
    <t>(6.0-11.6) </t>
  </si>
  <si>
    <t>(16.0-24.9) </t>
  </si>
  <si>
    <t>A.millepora</t>
  </si>
  <si>
    <t>Log CTLBB</t>
  </si>
  <si>
    <t>CTLBB</t>
  </si>
  <si>
    <t>CTLBB std error</t>
  </si>
  <si>
    <t>Coral larval survival (48h; chronic exposure)</t>
  </si>
  <si>
    <t>Substance</t>
  </si>
  <si>
    <t>Mol Wt</t>
  </si>
  <si>
    <r>
      <t>LC</t>
    </r>
    <r>
      <rPr>
        <vertAlign val="subscript"/>
        <sz val="10"/>
        <color theme="1"/>
        <rFont val="Calibri"/>
        <family val="2"/>
        <scheme val="minor"/>
      </rPr>
      <t>50</t>
    </r>
  </si>
  <si>
    <t>Log</t>
  </si>
  <si>
    <r>
      <t>Log LC</t>
    </r>
    <r>
      <rPr>
        <vertAlign val="subscript"/>
        <sz val="10"/>
        <color theme="1"/>
        <rFont val="Calibri"/>
        <family val="2"/>
        <scheme val="minor"/>
      </rPr>
      <t>50</t>
    </r>
    <r>
      <rPr>
        <sz val="10"/>
        <color theme="1"/>
        <rFont val="Calibri"/>
        <family val="2"/>
        <scheme val="minor"/>
      </rPr>
      <t xml:space="preserve"> (meas)</t>
    </r>
  </si>
  <si>
    <r>
      <t>Log LC</t>
    </r>
    <r>
      <rPr>
        <vertAlign val="subscript"/>
        <sz val="10"/>
        <color theme="1"/>
        <rFont val="Calibri"/>
        <family val="2"/>
        <scheme val="minor"/>
      </rPr>
      <t>50</t>
    </r>
    <r>
      <rPr>
        <sz val="10"/>
        <color theme="1"/>
        <rFont val="Calibri"/>
        <family val="2"/>
        <scheme val="minor"/>
      </rPr>
      <t xml:space="preserve"> + </t>
    </r>
    <r>
      <rPr>
        <sz val="10"/>
        <color theme="1"/>
        <rFont val="Symbol"/>
        <family val="1"/>
        <charset val="2"/>
      </rPr>
      <t>D</t>
    </r>
    <r>
      <rPr>
        <sz val="10"/>
        <color theme="1"/>
        <rFont val="Calibri"/>
        <family val="2"/>
        <scheme val="minor"/>
      </rPr>
      <t>c</t>
    </r>
  </si>
  <si>
    <r>
      <t>Log LC</t>
    </r>
    <r>
      <rPr>
        <vertAlign val="subscript"/>
        <sz val="10"/>
        <color theme="1"/>
        <rFont val="Calibri"/>
        <family val="2"/>
        <scheme val="minor"/>
      </rPr>
      <t>50</t>
    </r>
    <r>
      <rPr>
        <sz val="10"/>
        <color theme="1"/>
        <rFont val="Calibri"/>
        <family val="2"/>
        <scheme val="minor"/>
      </rPr>
      <t xml:space="preserve"> (pred)</t>
    </r>
  </si>
  <si>
    <t>Residual</t>
  </si>
  <si>
    <r>
      <t>K</t>
    </r>
    <r>
      <rPr>
        <vertAlign val="subscript"/>
        <sz val="10"/>
        <color theme="1"/>
        <rFont val="Calibri"/>
        <family val="2"/>
        <scheme val="minor"/>
      </rPr>
      <t>ow</t>
    </r>
  </si>
  <si>
    <t>(mM)</t>
  </si>
  <si>
    <t>Square</t>
  </si>
  <si>
    <t>Lower limit</t>
  </si>
  <si>
    <t>Upper Limit</t>
  </si>
  <si>
    <t>Step 1</t>
  </si>
  <si>
    <t>Enter L/EC50 data in column D</t>
  </si>
  <si>
    <t>Sum =</t>
  </si>
  <si>
    <t>Step 2</t>
  </si>
  <si>
    <t>Use Goal Seek algorithm</t>
  </si>
  <si>
    <t>RMSE</t>
  </si>
  <si>
    <t>to minimise sum of residuals to zero</t>
  </si>
  <si>
    <t>by changing log CTLBB</t>
  </si>
  <si>
    <t>Step 3</t>
  </si>
  <si>
    <t>Spreadsheet plots TLM fit and</t>
  </si>
  <si>
    <r>
      <t>Distance to LC50 (Log(mM)+</t>
    </r>
    <r>
      <rPr>
        <sz val="9"/>
        <color theme="1"/>
        <rFont val="Calibri"/>
        <family val="2"/>
      </rPr>
      <t>∆</t>
    </r>
    <r>
      <rPr>
        <sz val="9"/>
        <color theme="1"/>
        <rFont val="Calibri"/>
        <family val="2"/>
        <scheme val="minor"/>
      </rPr>
      <t>c)</t>
    </r>
  </si>
  <si>
    <r>
      <t>computes CTLBB mean</t>
    </r>
    <r>
      <rPr>
        <sz val="10"/>
        <color theme="1"/>
        <rFont val="Arial"/>
        <family val="2"/>
      </rPr>
      <t>±</t>
    </r>
    <r>
      <rPr>
        <sz val="10"/>
        <color theme="1"/>
        <rFont val="Calibri"/>
        <family val="2"/>
        <scheme val="minor"/>
      </rPr>
      <t>std error</t>
    </r>
  </si>
  <si>
    <t>TLM residual standard error band</t>
  </si>
  <si>
    <r>
      <t>Log K</t>
    </r>
    <r>
      <rPr>
        <vertAlign val="subscript"/>
        <sz val="10"/>
        <color theme="1"/>
        <rFont val="Calibri"/>
        <family val="2"/>
        <scheme val="minor"/>
      </rPr>
      <t>ow</t>
    </r>
  </si>
  <si>
    <t>Upper limit</t>
  </si>
  <si>
    <t>Naphthalene</t>
  </si>
  <si>
    <t>1-methylnaphthalene</t>
  </si>
  <si>
    <t>Phenanthrene</t>
  </si>
  <si>
    <t>Anthracene</t>
  </si>
  <si>
    <t>Pyrene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</si>
</sst>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"/>
    <numFmt numFmtId="167" formatCode="0.00000"/>
  </numFmts>
  <fonts count="29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10"/>
      <color theme="9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1"/>
      <charset val="2"/>
      <scheme val="minor"/>
    </font>
    <font>
      <b/>
      <sz val="10"/>
      <color theme="1"/>
      <name val="Symbol"/>
      <family val="1"/>
      <charset val="2"/>
    </font>
    <font>
      <vertAlign val="subscript"/>
      <sz val="10"/>
      <color theme="1"/>
      <name val="Calibri"/>
      <family val="2"/>
      <scheme val="minor"/>
    </font>
    <font>
      <sz val="10"/>
      <color theme="1"/>
      <name val="Symbol"/>
      <family val="1"/>
      <charset val="2"/>
    </font>
    <font>
      <sz val="1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Maths"/>
    </font>
    <font>
      <i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b/>
      <sz val="10"/>
      <color rgb="FFC00000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b/>
      <vertAlign val="superscript"/>
      <sz val="8"/>
      <name val="Calibri"/>
      <family val="2"/>
    </font>
    <font>
      <b/>
      <vertAlign val="subscript"/>
      <sz val="8"/>
      <name val="Calibri"/>
      <family val="2"/>
    </font>
    <font>
      <sz val="8"/>
      <name val="Calibri"/>
      <family val="2"/>
    </font>
    <font>
      <i/>
      <sz val="10"/>
      <name val="Calibri"/>
      <family val="2"/>
    </font>
    <font>
      <i/>
      <vertAlign val="superscript"/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AEDF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theme="5"/>
      </left>
      <right/>
      <top/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center" vertical="center"/>
    </xf>
    <xf numFmtId="0" fontId="4" fillId="0" borderId="0" xfId="0" applyFont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3" xfId="0" applyFont="1" applyBorder="1"/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2" fontId="10" fillId="0" borderId="2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 indent="2"/>
    </xf>
    <xf numFmtId="164" fontId="2" fillId="0" borderId="0" xfId="0" applyNumberFormat="1" applyFont="1" applyAlignment="1">
      <alignment horizontal="right" vertical="center" indent="2"/>
    </xf>
    <xf numFmtId="2" fontId="10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right" indent="2"/>
    </xf>
    <xf numFmtId="1" fontId="2" fillId="0" borderId="3" xfId="0" applyNumberFormat="1" applyFont="1" applyBorder="1"/>
    <xf numFmtId="164" fontId="2" fillId="0" borderId="3" xfId="0" applyNumberFormat="1" applyFont="1" applyBorder="1" applyAlignment="1">
      <alignment horizontal="right" indent="2"/>
    </xf>
    <xf numFmtId="2" fontId="2" fillId="0" borderId="3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4" fontId="2" fillId="0" borderId="0" xfId="0" applyNumberFormat="1" applyFont="1"/>
    <xf numFmtId="0" fontId="13" fillId="0" borderId="0" xfId="0" applyFont="1"/>
    <xf numFmtId="2" fontId="2" fillId="0" borderId="0" xfId="0" applyNumberFormat="1" applyFont="1"/>
    <xf numFmtId="0" fontId="14" fillId="0" borderId="0" xfId="0" applyFont="1"/>
    <xf numFmtId="0" fontId="2" fillId="0" borderId="0" xfId="0" applyFont="1" applyAlignment="1">
      <alignment horizontal="center" vertical="center"/>
    </xf>
    <xf numFmtId="164" fontId="3" fillId="0" borderId="0" xfId="1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/>
    </xf>
    <xf numFmtId="167" fontId="2" fillId="0" borderId="6" xfId="0" applyNumberFormat="1" applyFont="1" applyBorder="1" applyAlignment="1">
      <alignment horizontal="center"/>
    </xf>
    <xf numFmtId="165" fontId="2" fillId="0" borderId="5" xfId="0" applyNumberFormat="1" applyFont="1" applyBorder="1"/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5" fillId="0" borderId="1" xfId="0" applyFont="1" applyBorder="1" applyAlignment="1">
      <alignment horizontal="center"/>
    </xf>
    <xf numFmtId="165" fontId="2" fillId="0" borderId="3" xfId="0" applyNumberFormat="1" applyFont="1" applyBorder="1"/>
    <xf numFmtId="0" fontId="2" fillId="0" borderId="8" xfId="0" applyFont="1" applyBorder="1"/>
    <xf numFmtId="164" fontId="2" fillId="0" borderId="9" xfId="0" applyNumberFormat="1" applyFont="1" applyBorder="1" applyAlignment="1">
      <alignment horizontal="center"/>
    </xf>
    <xf numFmtId="0" fontId="2" fillId="0" borderId="7" xfId="0" applyFont="1" applyBorder="1"/>
    <xf numFmtId="164" fontId="2" fillId="0" borderId="10" xfId="0" applyNumberFormat="1" applyFont="1" applyBorder="1" applyAlignment="1">
      <alignment horizontal="center"/>
    </xf>
    <xf numFmtId="0" fontId="19" fillId="0" borderId="3" xfId="0" applyFont="1" applyBorder="1" applyAlignment="1">
      <alignment horizontal="center" wrapText="1"/>
    </xf>
    <xf numFmtId="0" fontId="16" fillId="3" borderId="0" xfId="0" applyFont="1" applyFill="1" applyAlignment="1">
      <alignment horizontal="center" vertical="center" wrapText="1"/>
    </xf>
    <xf numFmtId="2" fontId="2" fillId="4" borderId="0" xfId="0" applyNumberFormat="1" applyFont="1" applyFill="1"/>
    <xf numFmtId="165" fontId="2" fillId="4" borderId="0" xfId="0" applyNumberFormat="1" applyFont="1" applyFill="1"/>
    <xf numFmtId="2" fontId="2" fillId="4" borderId="3" xfId="0" applyNumberFormat="1" applyFont="1" applyFill="1" applyBorder="1"/>
    <xf numFmtId="165" fontId="2" fillId="4" borderId="3" xfId="0" applyNumberFormat="1" applyFont="1" applyFill="1" applyBorder="1"/>
    <xf numFmtId="0" fontId="2" fillId="0" borderId="8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2" xfId="0" applyNumberFormat="1" applyFont="1" applyBorder="1"/>
    <xf numFmtId="164" fontId="2" fillId="0" borderId="9" xfId="0" applyNumberFormat="1" applyFont="1" applyBorder="1"/>
    <xf numFmtId="164" fontId="5" fillId="0" borderId="9" xfId="0" applyNumberFormat="1" applyFont="1" applyBorder="1"/>
    <xf numFmtId="0" fontId="2" fillId="0" borderId="7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3" xfId="0" applyNumberFormat="1" applyFont="1" applyBorder="1"/>
    <xf numFmtId="164" fontId="2" fillId="0" borderId="10" xfId="0" applyNumberFormat="1" applyFont="1" applyBorder="1"/>
    <xf numFmtId="164" fontId="5" fillId="0" borderId="10" xfId="0" applyNumberFormat="1" applyFont="1" applyBorder="1"/>
    <xf numFmtId="0" fontId="2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166" fontId="2" fillId="0" borderId="0" xfId="0" applyNumberFormat="1" applyFont="1" applyAlignment="1">
      <alignment horizontal="center"/>
    </xf>
    <xf numFmtId="0" fontId="14" fillId="0" borderId="0" xfId="0" quotePrefix="1" applyFont="1"/>
    <xf numFmtId="166" fontId="2" fillId="0" borderId="4" xfId="0" applyNumberFormat="1" applyFont="1" applyBorder="1" applyAlignment="1">
      <alignment horizontal="center"/>
    </xf>
    <xf numFmtId="0" fontId="17" fillId="0" borderId="0" xfId="0" applyFont="1" applyAlignment="1">
      <alignment horizontal="center" vertical="center" wrapText="1"/>
    </xf>
    <xf numFmtId="164" fontId="21" fillId="0" borderId="0" xfId="0" applyNumberFormat="1" applyFont="1"/>
    <xf numFmtId="1" fontId="2" fillId="0" borderId="0" xfId="0" applyNumberFormat="1" applyFont="1"/>
    <xf numFmtId="164" fontId="3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3" fillId="0" borderId="11" xfId="0" applyFont="1" applyBorder="1" applyAlignment="1">
      <alignment horizontal="center" vertical="center" wrapText="1"/>
    </xf>
    <xf numFmtId="0" fontId="23" fillId="3" borderId="11" xfId="0" applyFont="1" applyFill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6" fillId="3" borderId="11" xfId="0" applyFont="1" applyFill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3" fillId="3" borderId="13" xfId="0" applyFont="1" applyFill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 wrapText="1"/>
    </xf>
    <xf numFmtId="0" fontId="26" fillId="3" borderId="16" xfId="0" applyFont="1" applyFill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 wrapText="1"/>
    </xf>
    <xf numFmtId="0" fontId="22" fillId="2" borderId="13" xfId="0" applyFont="1" applyFill="1" applyBorder="1" applyAlignment="1">
      <alignment horizontal="center" wrapText="1"/>
    </xf>
    <xf numFmtId="0" fontId="22" fillId="2" borderId="16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3" fillId="0" borderId="13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 wrapText="1"/>
    </xf>
    <xf numFmtId="0" fontId="22" fillId="2" borderId="12" xfId="0" applyFont="1" applyFill="1" applyBorder="1" applyAlignment="1">
      <alignment horizontal="center" vertical="center" wrapText="1"/>
    </xf>
    <xf numFmtId="0" fontId="22" fillId="2" borderId="15" xfId="0" applyFont="1" applyFill="1" applyBorder="1" applyAlignment="1">
      <alignment horizontal="center" vertical="center" wrapText="1"/>
    </xf>
    <xf numFmtId="0" fontId="22" fillId="2" borderId="13" xfId="0" applyFont="1" applyFill="1" applyBorder="1" applyAlignment="1">
      <alignment horizontal="center" vertical="center" wrapText="1"/>
    </xf>
    <xf numFmtId="0" fontId="22" fillId="2" borderId="16" xfId="0" applyFont="1" applyFill="1" applyBorder="1" applyAlignment="1">
      <alignment horizontal="center" vertical="center" wrapText="1"/>
    </xf>
    <xf numFmtId="0" fontId="22" fillId="2" borderId="14" xfId="0" applyFont="1" applyFill="1" applyBorder="1" applyAlignment="1">
      <alignment horizontal="center" vertical="center" wrapText="1"/>
    </xf>
    <xf numFmtId="0" fontId="22" fillId="2" borderId="17" xfId="0" applyFont="1" applyFill="1" applyBorder="1" applyAlignment="1">
      <alignment horizontal="center" vertical="center" wrapText="1"/>
    </xf>
    <xf numFmtId="0" fontId="27" fillId="0" borderId="14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left" vertical="center" wrapText="1"/>
    </xf>
    <xf numFmtId="0" fontId="23" fillId="0" borderId="18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 wrapText="1"/>
    </xf>
    <xf numFmtId="0" fontId="23" fillId="0" borderId="14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203214"/>
      <color rgb="FF009999"/>
      <color rgb="FF006666"/>
      <color rgb="FF006600"/>
      <color rgb="FFB86E00"/>
      <color rgb="FFFF9900"/>
      <color rgb="FFCC00CC"/>
      <color rgb="FF990000"/>
      <color rgb="FFDE8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72898860398866E-2"/>
          <c:y val="6.2647079556460677E-2"/>
          <c:w val="0.87904202279202281"/>
          <c:h val="0.8255849056603773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solidFill>
                  <a:srgbClr val="006600"/>
                </a:solidFill>
              </a:ln>
            </c:spPr>
          </c:marker>
          <c:dPt>
            <c:idx val="0"/>
            <c:marker>
              <c:spPr>
                <a:solidFill>
                  <a:schemeClr val="accent6">
                    <a:lumMod val="60000"/>
                    <a:lumOff val="40000"/>
                  </a:schemeClr>
                </a:solidFill>
                <a:ln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EC4-4BE0-891A-14CFE98A0627}"/>
              </c:ext>
            </c:extLst>
          </c:dPt>
          <c:dPt>
            <c:idx val="1"/>
            <c:marker>
              <c:spPr>
                <a:solidFill>
                  <a:schemeClr val="accent6">
                    <a:lumMod val="60000"/>
                    <a:lumOff val="40000"/>
                  </a:schemeClr>
                </a:solidFill>
                <a:ln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EC4-4BE0-891A-14CFE98A0627}"/>
              </c:ext>
            </c:extLst>
          </c:dPt>
          <c:errBars>
            <c:errDir val="y"/>
            <c:errBarType val="both"/>
            <c:errValType val="cust"/>
            <c:noEndCap val="1"/>
            <c:plus>
              <c:numRef>
                <c:f>'AM acute lethal CTLBB (n=2)'!$D$17:$D$19</c:f>
                <c:numCache>
                  <c:formatCode>0.0000</c:formatCode>
                  <c:ptCount val="3"/>
                  <c:pt idx="0">
                    <c:v>0</c:v>
                  </c:pt>
                  <c:pt idx="1">
                    <c:v>4.3621922322213957E-2</c:v>
                  </c:pt>
                </c:numCache>
              </c:numRef>
            </c:plus>
            <c:minus>
              <c:numRef>
                <c:f>'AM acute lethal CTLBB (n=2)'!$C$17:$C$19</c:f>
                <c:numCache>
                  <c:formatCode>0.0000</c:formatCode>
                  <c:ptCount val="3"/>
                  <c:pt idx="0">
                    <c:v>9.8083254104935125E-2</c:v>
                  </c:pt>
                  <c:pt idx="1">
                    <c:v>7.6321613104499697E-2</c:v>
                  </c:pt>
                </c:numCache>
              </c:numRef>
            </c:minus>
          </c:errBars>
          <c:xVal>
            <c:numRef>
              <c:f>'AM acute lethal CTLBB (n=2)'!$F$8:$F$9</c:f>
              <c:numCache>
                <c:formatCode>0.00</c:formatCode>
                <c:ptCount val="2"/>
                <c:pt idx="0">
                  <c:v>2.54</c:v>
                </c:pt>
                <c:pt idx="1">
                  <c:v>2.54</c:v>
                </c:pt>
              </c:numCache>
            </c:numRef>
          </c:xVal>
          <c:yVal>
            <c:numRef>
              <c:f>'AM acute lethal CTLBB (n=2)'!$H$8:$H$9</c:f>
              <c:numCache>
                <c:formatCode>0.0000</c:formatCode>
                <c:ptCount val="2"/>
                <c:pt idx="0">
                  <c:v>-0.49521483427877255</c:v>
                </c:pt>
                <c:pt idx="1">
                  <c:v>-0.53649974029662073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C4-4BE0-891A-14CFE98A0627}"/>
            </c:ext>
          </c:extLst>
        </c:ser>
        <c:ser>
          <c:idx val="10"/>
          <c:order val="1"/>
          <c:tx>
            <c:v>TLM</c:v>
          </c:tx>
          <c:spPr>
            <a:ln w="1905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0.61981410256410252"/>
                  <c:y val="0.22884591194968554"/>
                </c:manualLayout>
              </c:layout>
              <c:numFmt formatCode="General" sourceLinked="0"/>
            </c:trendlineLbl>
          </c:trendline>
          <c:xVal>
            <c:numRef>
              <c:f>'AM acute lethal CTLBB (n=2)'!$F$7:$F$10</c:f>
              <c:numCache>
                <c:formatCode>0.00</c:formatCode>
                <c:ptCount val="4"/>
                <c:pt idx="0">
                  <c:v>0.01</c:v>
                </c:pt>
                <c:pt idx="1">
                  <c:v>2.54</c:v>
                </c:pt>
                <c:pt idx="2">
                  <c:v>2.54</c:v>
                </c:pt>
                <c:pt idx="3">
                  <c:v>5</c:v>
                </c:pt>
              </c:numCache>
            </c:numRef>
          </c:xVal>
          <c:yVal>
            <c:numRef>
              <c:f>'AM acute lethal CTLBB (n=2)'!$I$7:$I$10</c:f>
              <c:numCache>
                <c:formatCode>0.0000</c:formatCode>
                <c:ptCount val="4"/>
                <c:pt idx="0">
                  <c:v>1.862342712712296</c:v>
                </c:pt>
                <c:pt idx="1">
                  <c:v>-0.51585728728770386</c:v>
                </c:pt>
                <c:pt idx="2">
                  <c:v>-0.51585728728770386</c:v>
                </c:pt>
                <c:pt idx="3">
                  <c:v>-2.8282572872877032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C22-42CB-B40E-8EF85778843F}"/>
            </c:ext>
          </c:extLst>
        </c:ser>
        <c:ser>
          <c:idx val="1"/>
          <c:order val="2"/>
          <c:tx>
            <c:v>CTLBB std error</c:v>
          </c:tx>
          <c:spPr>
            <a:ln w="9525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xVal>
            <c:numRef>
              <c:f>'AM acute lethal CTLBB (n=2)'!$B$24:$B$25</c:f>
              <c:numCache>
                <c:formatCode>0.00</c:formatCode>
                <c:ptCount val="2"/>
                <c:pt idx="0">
                  <c:v>0.01</c:v>
                </c:pt>
                <c:pt idx="1">
                  <c:v>5</c:v>
                </c:pt>
              </c:numCache>
            </c:numRef>
          </c:xVal>
          <c:yVal>
            <c:numRef>
              <c:f>'AM acute lethal CTLBB (n=2)'!$C$24:$C$25</c:f>
              <c:numCache>
                <c:formatCode>0.0000</c:formatCode>
                <c:ptCount val="2"/>
                <c:pt idx="0">
                  <c:v>1.8331498757064262</c:v>
                </c:pt>
                <c:pt idx="1">
                  <c:v>-2.8574501242935728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4E-4E46-9944-A142D89BC98A}"/>
            </c:ext>
          </c:extLst>
        </c:ser>
        <c:ser>
          <c:idx val="2"/>
          <c:order val="3"/>
          <c:tx>
            <c:v>CTLBB std error upper</c:v>
          </c:tx>
          <c:spPr>
            <a:ln w="9525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xVal>
            <c:numRef>
              <c:f>'AM acute lethal CTLBB (n=2)'!$B$24:$B$25</c:f>
              <c:numCache>
                <c:formatCode>0.00</c:formatCode>
                <c:ptCount val="2"/>
                <c:pt idx="0">
                  <c:v>0.01</c:v>
                </c:pt>
                <c:pt idx="1">
                  <c:v>5</c:v>
                </c:pt>
              </c:numCache>
            </c:numRef>
          </c:xVal>
          <c:yVal>
            <c:numRef>
              <c:f>'AM acute lethal CTLBB (n=2)'!$D$24:$D$25</c:f>
              <c:numCache>
                <c:formatCode>0.0000</c:formatCode>
                <c:ptCount val="2"/>
                <c:pt idx="0">
                  <c:v>1.8915355497181658</c:v>
                </c:pt>
                <c:pt idx="1">
                  <c:v>-2.7990644502818336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4E-4E46-9944-A142D89BC98A}"/>
            </c:ext>
          </c:extLst>
        </c:ser>
        <c:ser>
          <c:idx val="3"/>
          <c:order val="4"/>
          <c:tx>
            <c:v>Max conc</c:v>
          </c:tx>
          <c:spPr>
            <a:ln w="19050">
              <a:noFill/>
            </a:ln>
          </c:spPr>
          <c:marker>
            <c:symbol val="circle"/>
            <c:size val="7"/>
            <c:spPr>
              <a:noFill/>
              <a:ln w="9525">
                <a:solidFill>
                  <a:schemeClr val="bg2">
                    <a:lumMod val="50000"/>
                  </a:schemeClr>
                </a:solidFill>
              </a:ln>
            </c:spPr>
          </c:marker>
          <c:xVal>
            <c:numRef>
              <c:f>'AM acute lethal CTLBB (n=2)'!$F$41:$F$48</c:f>
              <c:numCache>
                <c:formatCode>General</c:formatCode>
                <c:ptCount val="8"/>
                <c:pt idx="0">
                  <c:v>3.17</c:v>
                </c:pt>
                <c:pt idx="1">
                  <c:v>3.17</c:v>
                </c:pt>
                <c:pt idx="2">
                  <c:v>3.72</c:v>
                </c:pt>
                <c:pt idx="3">
                  <c:v>3.72</c:v>
                </c:pt>
                <c:pt idx="4">
                  <c:v>4.3499999999999996</c:v>
                </c:pt>
                <c:pt idx="5">
                  <c:v>4.3499999999999996</c:v>
                </c:pt>
                <c:pt idx="6">
                  <c:v>4.3499999999999996</c:v>
                </c:pt>
                <c:pt idx="7">
                  <c:v>4.93</c:v>
                </c:pt>
              </c:numCache>
            </c:numRef>
          </c:xVal>
          <c:yVal>
            <c:numRef>
              <c:f>'AM acute lethal CTLBB (n=2)'!$G$41:$G$48</c:f>
              <c:numCache>
                <c:formatCode>0.0000</c:formatCode>
                <c:ptCount val="8"/>
                <c:pt idx="0">
                  <c:v>-1.7654653443605923</c:v>
                </c:pt>
                <c:pt idx="1">
                  <c:v>-1.7654653443605923</c:v>
                </c:pt>
                <c:pt idx="2">
                  <c:v>-1.7208929091241492</c:v>
                </c:pt>
                <c:pt idx="3">
                  <c:v>-1.7270394513159071</c:v>
                </c:pt>
                <c:pt idx="4">
                  <c:v>-2.4014882859039566</c:v>
                </c:pt>
                <c:pt idx="5">
                  <c:v>-2.4014882859039566</c:v>
                </c:pt>
                <c:pt idx="6">
                  <c:v>-3.7068396553505805</c:v>
                </c:pt>
                <c:pt idx="7">
                  <c:v>-3.3815018651931008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F2-496E-B511-62A4E8BE7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927032"/>
        <c:axId val="542926248"/>
      </c:scatterChart>
      <c:valAx>
        <c:axId val="542927032"/>
        <c:scaling>
          <c:orientation val="minMax"/>
          <c:max val="5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Log Kow</a:t>
                </a:r>
              </a:p>
            </c:rich>
          </c:tx>
          <c:overlay val="0"/>
        </c:title>
        <c:numFmt formatCode="0.0" sourceLinked="0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542926248"/>
        <c:crossesAt val="-7"/>
        <c:crossBetween val="midCat"/>
        <c:majorUnit val="0.5"/>
        <c:minorUnit val="0.5"/>
      </c:valAx>
      <c:valAx>
        <c:axId val="542926248"/>
        <c:scaling>
          <c:orientation val="minMax"/>
          <c:max val="1"/>
          <c:min val="-5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 Log L</a:t>
                </a:r>
                <a:r>
                  <a:rPr lang="en-US" sz="1000" b="0" i="0" u="none" strike="noStrike" baseline="0">
                    <a:effectLst/>
                  </a:rPr>
                  <a:t>C</a:t>
                </a:r>
                <a:r>
                  <a:rPr lang="en-US" sz="1000" b="0" i="0" u="none" strike="noStrike" baseline="-25000">
                    <a:effectLst/>
                  </a:rPr>
                  <a:t>50</a:t>
                </a:r>
                <a:r>
                  <a:rPr lang="en-US" b="0"/>
                  <a:t> (mM)</a:t>
                </a:r>
              </a:p>
            </c:rich>
          </c:tx>
          <c:layout>
            <c:manualLayout>
              <c:xMode val="edge"/>
              <c:yMode val="edge"/>
              <c:x val="3.1390669515669522E-3"/>
              <c:y val="0.31652410901467504"/>
            </c:manualLayout>
          </c:layout>
          <c:overlay val="0"/>
        </c:title>
        <c:numFmt formatCode="0" sourceLinked="0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542927032"/>
        <c:crossesAt val="1.0000000000000002E-2"/>
        <c:crossBetween val="midCat"/>
        <c:majorUnit val="1"/>
        <c:minorUnit val="0.5"/>
      </c:valAx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4760416353583914"/>
          <c:y val="0.11658267716535434"/>
          <c:w val="0.2312051282051282"/>
          <c:h val="0.17036399371069183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>
      <a:solidFill>
        <a:sysClr val="windowText" lastClr="000000"/>
      </a:solidFill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11428</xdr:colOff>
      <xdr:row>13</xdr:row>
      <xdr:rowOff>158749</xdr:rowOff>
    </xdr:from>
    <xdr:to>
      <xdr:col>12</xdr:col>
      <xdr:colOff>160078</xdr:colOff>
      <xdr:row>36</xdr:row>
      <xdr:rowOff>158399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0.76662</cdr:x>
      <cdr:y>0.03289</cdr:y>
    </cdr:from>
    <cdr:to>
      <cdr:x>0.8961</cdr:x>
      <cdr:y>0.10803</cdr:y>
    </cdr:to>
    <cdr:grpSp>
      <cdr:nvGrpSpPr>
        <cdr:cNvPr id="2" name="Group 1">
          <a:extLst xmlns:a="http://schemas.openxmlformats.org/drawingml/2006/main">
            <a:ext uri="{FF2B5EF4-FFF2-40B4-BE49-F238E27FC236}">
              <a16:creationId xmlns:a16="http://schemas.microsoft.com/office/drawing/2014/main" id="{11F9FB90-8D36-44CF-A8EC-D019AE0AA86E}"/>
            </a:ext>
          </a:extLst>
        </cdr:cNvPr>
        <cdr:cNvGrpSpPr/>
      </cdr:nvGrpSpPr>
      <cdr:grpSpPr>
        <a:xfrm xmlns:a="http://schemas.openxmlformats.org/drawingml/2006/main">
          <a:off x="4305338" y="125508"/>
          <a:ext cx="727160" cy="286734"/>
          <a:chOff x="-3536" y="0"/>
          <a:chExt cx="610848" cy="193300"/>
        </a:xfrm>
      </cdr:grpSpPr>
      <cdr:grpSp>
        <cdr:nvGrpSpPr>
          <cdr:cNvPr id="3" name="Group 2">
            <a:extLst xmlns:a="http://schemas.openxmlformats.org/drawingml/2006/main">
              <a:ext uri="{FF2B5EF4-FFF2-40B4-BE49-F238E27FC236}">
                <a16:creationId xmlns:a16="http://schemas.microsoft.com/office/drawing/2014/main" id="{459DD468-D5A3-4C63-AD18-AD28CB22C1A5}"/>
              </a:ext>
            </a:extLst>
          </cdr:cNvPr>
          <cdr:cNvGrpSpPr/>
        </cdr:nvGrpSpPr>
        <cdr:grpSpPr>
          <a:xfrm xmlns:a="http://schemas.openxmlformats.org/drawingml/2006/main">
            <a:off x="-3536" y="56424"/>
            <a:ext cx="93826" cy="70750"/>
            <a:chOff x="-3478" y="57870"/>
            <a:chExt cx="92283" cy="74185"/>
          </a:xfrm>
        </cdr:grpSpPr>
        <cdr:sp macro="" textlink="">
          <cdr:nvSpPr>
            <cdr:cNvPr id="9" name="Oval 8">
              <a:extLst xmlns:a="http://schemas.openxmlformats.org/drawingml/2006/main">
                <a:ext uri="{FF2B5EF4-FFF2-40B4-BE49-F238E27FC236}">
                  <a16:creationId xmlns:a16="http://schemas.microsoft.com/office/drawing/2014/main" id="{C1BFE430-EDD0-4B6F-9ED7-408F7236DCED}"/>
                </a:ext>
              </a:extLst>
            </cdr:cNvPr>
            <cdr:cNvSpPr/>
          </cdr:nvSpPr>
          <cdr:spPr>
            <a:xfrm xmlns:a="http://schemas.openxmlformats.org/drawingml/2006/main">
              <a:off x="-3478" y="57870"/>
              <a:ext cx="92283" cy="74185"/>
            </a:xfrm>
            <a:prstGeom xmlns:a="http://schemas.openxmlformats.org/drawingml/2006/main" prst="ellipse">
              <a:avLst/>
            </a:prstGeom>
            <a:solidFill xmlns:a="http://schemas.openxmlformats.org/drawingml/2006/main">
              <a:schemeClr val="accent6">
                <a:lumMod val="60000"/>
                <a:lumOff val="40000"/>
              </a:schemeClr>
            </a:solidFill>
            <a:ln xmlns:a="http://schemas.openxmlformats.org/drawingml/2006/main" w="6350">
              <a:solidFill>
                <a:schemeClr val="accent6">
                  <a:lumMod val="60000"/>
                  <a:lumOff val="40000"/>
                </a:schemeClr>
              </a:solidFill>
            </a:ln>
          </cdr:spPr>
          <cdr:style>
            <a:lnRef xmlns:a="http://schemas.openxmlformats.org/drawingml/2006/main" idx="2">
              <a:schemeClr val="accent1">
                <a:shade val="50000"/>
              </a:schemeClr>
            </a:lnRef>
            <a:fillRef xmlns:a="http://schemas.openxmlformats.org/drawingml/2006/main" idx="1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endParaRPr lang="en-AU" sz="1100"/>
            </a:p>
          </cdr:txBody>
        </cdr:sp>
      </cdr:grpSp>
      <cdr:grpSp>
        <cdr:nvGrpSpPr>
          <cdr:cNvPr id="4" name="Group 3">
            <a:extLst xmlns:a="http://schemas.openxmlformats.org/drawingml/2006/main">
              <a:ext uri="{FF2B5EF4-FFF2-40B4-BE49-F238E27FC236}">
                <a16:creationId xmlns:a16="http://schemas.microsoft.com/office/drawing/2014/main" id="{D9CA0499-ADCD-47F8-8B0A-8E0AA59170E4}"/>
              </a:ext>
            </a:extLst>
          </cdr:cNvPr>
          <cdr:cNvGrpSpPr/>
        </cdr:nvGrpSpPr>
        <cdr:grpSpPr>
          <a:xfrm xmlns:a="http://schemas.openxmlformats.org/drawingml/2006/main">
            <a:off x="55758" y="0"/>
            <a:ext cx="551554" cy="193300"/>
            <a:chOff x="55286" y="0"/>
            <a:chExt cx="542514" cy="202697"/>
          </a:xfrm>
        </cdr:grpSpPr>
        <cdr:sp macro="" textlink="">
          <cdr:nvSpPr>
            <cdr:cNvPr id="5" name="TextBox 11">
              <a:extLst xmlns:a="http://schemas.openxmlformats.org/drawingml/2006/main">
                <a:ext uri="{FF2B5EF4-FFF2-40B4-BE49-F238E27FC236}">
                  <a16:creationId xmlns:a16="http://schemas.microsoft.com/office/drawing/2014/main" id="{2078ECB6-C167-4F22-8E3E-389EC6AF0F08}"/>
                </a:ext>
              </a:extLst>
            </cdr:cNvPr>
            <cdr:cNvSpPr txBox="1"/>
          </cdr:nvSpPr>
          <cdr:spPr>
            <a:xfrm xmlns:a="http://schemas.openxmlformats.org/drawingml/2006/main">
              <a:off x="55286" y="0"/>
              <a:ext cx="542514" cy="20269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rtlCol="0" anchor="t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AU" sz="900">
                  <a:latin typeface="Arial" panose="020B0604020202020204" pitchFamily="34" charset="0"/>
                  <a:cs typeface="Arial" panose="020B0604020202020204" pitchFamily="34" charset="0"/>
                </a:rPr>
                <a:t>Toluene</a:t>
              </a:r>
            </a:p>
          </cdr:txBody>
        </cdr:sp>
      </cdr:grpSp>
    </cdr:grp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A29"/>
  <sheetViews>
    <sheetView workbookViewId="0">
      <selection activeCell="G9" sqref="G9:G10"/>
    </sheetView>
  </sheetViews>
  <sheetFormatPr defaultRowHeight="14.45"/>
  <cols>
    <col min="2" max="2" width="18.42578125" customWidth="1"/>
    <col min="3" max="3" width="8.140625" customWidth="1"/>
    <col min="4" max="4" width="8" customWidth="1"/>
    <col min="5" max="5" width="11.7109375" customWidth="1"/>
    <col min="6" max="6" width="11.42578125" customWidth="1"/>
    <col min="7" max="7" width="12.140625" customWidth="1"/>
    <col min="10" max="10" width="23.5703125" customWidth="1"/>
    <col min="12" max="12" width="20.5703125" customWidth="1"/>
    <col min="13" max="13" width="10.28515625" customWidth="1"/>
    <col min="14" max="14" width="12.140625" bestFit="1" customWidth="1"/>
    <col min="15" max="15" width="12" bestFit="1" customWidth="1"/>
    <col min="16" max="17" width="12" customWidth="1"/>
    <col min="18" max="18" width="12.140625" bestFit="1" customWidth="1"/>
    <col min="21" max="21" width="12.28515625" bestFit="1" customWidth="1"/>
    <col min="22" max="22" width="15.42578125" customWidth="1"/>
    <col min="26" max="26" width="12.140625" bestFit="1" customWidth="1"/>
    <col min="27" max="27" width="15.28515625" customWidth="1"/>
  </cols>
  <sheetData>
    <row r="3" spans="2:27" ht="28.9" customHeight="1">
      <c r="B3" s="91" t="s">
        <v>0</v>
      </c>
      <c r="C3" s="93" t="s">
        <v>1</v>
      </c>
      <c r="D3" s="93" t="s">
        <v>2</v>
      </c>
      <c r="E3" s="84" t="s">
        <v>3</v>
      </c>
      <c r="F3" s="84" t="s">
        <v>4</v>
      </c>
      <c r="G3" s="84" t="s">
        <v>5</v>
      </c>
      <c r="H3" s="95" t="s">
        <v>6</v>
      </c>
      <c r="J3" s="48" t="s">
        <v>7</v>
      </c>
      <c r="L3" s="43" t="s">
        <v>8</v>
      </c>
      <c r="M3" s="63" t="s">
        <v>9</v>
      </c>
      <c r="N3" s="86" t="s">
        <v>10</v>
      </c>
      <c r="O3" s="86"/>
      <c r="P3" s="86"/>
      <c r="Q3" s="86"/>
      <c r="R3" s="86" t="s">
        <v>11</v>
      </c>
      <c r="S3" s="86"/>
      <c r="T3" s="86"/>
      <c r="U3" s="86"/>
      <c r="V3" s="86"/>
      <c r="W3" s="86" t="s">
        <v>12</v>
      </c>
      <c r="X3" s="86"/>
      <c r="Y3" s="86"/>
      <c r="Z3" s="86"/>
      <c r="AA3" s="87"/>
    </row>
    <row r="4" spans="2:27" ht="31.5" customHeight="1">
      <c r="B4" s="92"/>
      <c r="C4" s="94"/>
      <c r="D4" s="94"/>
      <c r="E4" s="85" t="s">
        <v>13</v>
      </c>
      <c r="F4" s="85" t="s">
        <v>13</v>
      </c>
      <c r="G4" s="85" t="s">
        <v>13</v>
      </c>
      <c r="H4" s="96"/>
      <c r="L4" s="45"/>
      <c r="M4" s="15" t="s">
        <v>14</v>
      </c>
      <c r="N4" s="16" t="s">
        <v>15</v>
      </c>
      <c r="O4" s="16" t="s">
        <v>16</v>
      </c>
      <c r="P4" s="16" t="s">
        <v>17</v>
      </c>
      <c r="Q4" s="16" t="s">
        <v>18</v>
      </c>
      <c r="R4" s="16" t="s">
        <v>15</v>
      </c>
      <c r="S4" s="16" t="s">
        <v>16</v>
      </c>
      <c r="T4" s="16" t="s">
        <v>17</v>
      </c>
      <c r="U4" s="16" t="s">
        <v>18</v>
      </c>
      <c r="V4" s="64" t="s">
        <v>19</v>
      </c>
      <c r="W4" s="16" t="s">
        <v>15</v>
      </c>
      <c r="X4" s="16" t="s">
        <v>16</v>
      </c>
      <c r="Y4" s="16" t="s">
        <v>17</v>
      </c>
      <c r="Z4" s="16" t="s">
        <v>18</v>
      </c>
      <c r="AA4" s="65" t="s">
        <v>19</v>
      </c>
    </row>
    <row r="5" spans="2:27">
      <c r="B5" s="100" t="s">
        <v>20</v>
      </c>
      <c r="C5" s="88" t="s">
        <v>21</v>
      </c>
      <c r="D5" s="88" t="s">
        <v>22</v>
      </c>
      <c r="E5" s="79" t="s">
        <v>23</v>
      </c>
      <c r="F5" s="79" t="s">
        <v>24</v>
      </c>
      <c r="G5" s="80" t="s">
        <v>25</v>
      </c>
      <c r="H5" s="97" t="s">
        <v>26</v>
      </c>
      <c r="L5" s="43" t="s">
        <v>27</v>
      </c>
      <c r="M5" s="44">
        <v>92.1</v>
      </c>
      <c r="N5" s="53">
        <v>27800</v>
      </c>
      <c r="O5" s="54">
        <f>N5/M5</f>
        <v>301.84581976112923</v>
      </c>
      <c r="P5" s="55">
        <f>LOG(O5/1000)</f>
        <v>-0.52021483427877258</v>
      </c>
      <c r="Q5" s="56">
        <f>P5+$M$11</f>
        <v>-0.49521483427877255</v>
      </c>
      <c r="R5" s="43">
        <v>22180</v>
      </c>
      <c r="S5" s="55">
        <f>R5/M5</f>
        <v>240.82519001085777</v>
      </c>
      <c r="T5" s="55">
        <f>LOG(S5/1000)</f>
        <v>-0.6182980883837077</v>
      </c>
      <c r="U5" s="30">
        <f>T5+$M$11</f>
        <v>-0.59329808838370768</v>
      </c>
      <c r="V5" s="57">
        <f>U5-Q5</f>
        <v>-9.8083254104935125E-2</v>
      </c>
      <c r="W5" s="43">
        <v>27800</v>
      </c>
      <c r="X5" s="55">
        <f>W5/M5</f>
        <v>301.84581976112923</v>
      </c>
      <c r="Y5" s="55">
        <f>LOG(X5/1000)</f>
        <v>-0.52021483427877258</v>
      </c>
      <c r="Z5" s="55">
        <f>Y5+$M$11</f>
        <v>-0.49521483427877255</v>
      </c>
      <c r="AA5" s="57">
        <f>Z5-Q5</f>
        <v>0</v>
      </c>
    </row>
    <row r="6" spans="2:27">
      <c r="B6" s="101"/>
      <c r="C6" s="89"/>
      <c r="D6" s="89"/>
      <c r="E6" s="77" t="s">
        <v>28</v>
      </c>
      <c r="F6" s="77" t="s">
        <v>29</v>
      </c>
      <c r="G6" s="78" t="s">
        <v>30</v>
      </c>
      <c r="H6" s="98"/>
      <c r="L6" s="45" t="s">
        <v>27</v>
      </c>
      <c r="M6" s="46">
        <v>92.1</v>
      </c>
      <c r="N6" s="58">
        <v>25279</v>
      </c>
      <c r="O6" s="59">
        <f>N6/M6</f>
        <v>274.47339847991316</v>
      </c>
      <c r="P6" s="60">
        <f t="shared" ref="P6" si="0">LOG(O6/1000)</f>
        <v>-0.56149974029662075</v>
      </c>
      <c r="Q6" s="61">
        <f>P6+$M$11</f>
        <v>-0.53649974029662073</v>
      </c>
      <c r="R6" s="45">
        <v>21205</v>
      </c>
      <c r="S6" s="60">
        <f t="shared" ref="S6" si="1">R6/M6</f>
        <v>230.23887079261672</v>
      </c>
      <c r="T6" s="60">
        <f t="shared" ref="T6" si="2">LOG(S6/1000)</f>
        <v>-0.63782135340112045</v>
      </c>
      <c r="U6" s="60">
        <f>T6+$M$11</f>
        <v>-0.61282135340112043</v>
      </c>
      <c r="V6" s="62">
        <f>U6-Q6</f>
        <v>-7.6321613104499697E-2</v>
      </c>
      <c r="W6" s="45">
        <v>27950</v>
      </c>
      <c r="X6" s="60">
        <f t="shared" ref="X6" si="3">W6/M6</f>
        <v>303.47448425624322</v>
      </c>
      <c r="Y6" s="60">
        <f t="shared" ref="Y6" si="4">LOG(X6/1000)</f>
        <v>-0.5178778179744068</v>
      </c>
      <c r="Z6" s="60">
        <f>Y6+$M$11</f>
        <v>-0.49287781797440677</v>
      </c>
      <c r="AA6" s="62">
        <f>Z6-Q6</f>
        <v>4.3621922322213957E-2</v>
      </c>
    </row>
    <row r="7" spans="2:27">
      <c r="B7" s="101"/>
      <c r="C7" s="89"/>
      <c r="D7" s="89" t="s">
        <v>31</v>
      </c>
      <c r="E7" s="75" t="s">
        <v>32</v>
      </c>
      <c r="F7" s="75" t="s">
        <v>33</v>
      </c>
      <c r="G7" s="76" t="s">
        <v>34</v>
      </c>
      <c r="H7" s="98"/>
    </row>
    <row r="8" spans="2:27">
      <c r="B8" s="102"/>
      <c r="C8" s="90"/>
      <c r="D8" s="90"/>
      <c r="E8" s="81" t="s">
        <v>35</v>
      </c>
      <c r="F8" s="81" t="s">
        <v>36</v>
      </c>
      <c r="G8" s="82" t="s">
        <v>37</v>
      </c>
      <c r="H8" s="99"/>
    </row>
    <row r="9" spans="2:27">
      <c r="B9" s="100" t="s">
        <v>38</v>
      </c>
      <c r="C9" s="88" t="s">
        <v>39</v>
      </c>
      <c r="D9" s="88" t="s">
        <v>22</v>
      </c>
      <c r="E9" s="79" t="s">
        <v>40</v>
      </c>
      <c r="F9" s="79" t="s">
        <v>41</v>
      </c>
      <c r="G9" s="88" t="s">
        <v>42</v>
      </c>
      <c r="H9" s="97" t="s">
        <v>43</v>
      </c>
      <c r="I9" s="40"/>
    </row>
    <row r="10" spans="2:27">
      <c r="B10" s="101"/>
      <c r="C10" s="89"/>
      <c r="D10" s="89"/>
      <c r="E10" s="77" t="s">
        <v>44</v>
      </c>
      <c r="F10" s="77" t="s">
        <v>45</v>
      </c>
      <c r="G10" s="89"/>
      <c r="H10" s="98"/>
      <c r="L10" s="9" t="s">
        <v>46</v>
      </c>
      <c r="M10" s="10" t="s">
        <v>47</v>
      </c>
      <c r="N10" s="41" t="s">
        <v>48</v>
      </c>
    </row>
    <row r="11" spans="2:27">
      <c r="B11" s="101"/>
      <c r="C11" s="89"/>
      <c r="D11" s="75" t="s">
        <v>31</v>
      </c>
      <c r="E11" s="75" t="s">
        <v>49</v>
      </c>
      <c r="F11" s="75" t="s">
        <v>50</v>
      </c>
      <c r="G11" s="75" t="s">
        <v>50</v>
      </c>
      <c r="H11" s="98"/>
      <c r="I11" s="40"/>
      <c r="L11" s="24" t="s">
        <v>51</v>
      </c>
      <c r="M11" s="74">
        <v>2.5000000000000001E-2</v>
      </c>
      <c r="N11" s="11" t="s">
        <v>52</v>
      </c>
    </row>
    <row r="12" spans="2:27">
      <c r="B12" s="100" t="s">
        <v>53</v>
      </c>
      <c r="C12" s="88" t="s">
        <v>21</v>
      </c>
      <c r="D12" s="79" t="s">
        <v>22</v>
      </c>
      <c r="E12" s="79" t="s">
        <v>54</v>
      </c>
      <c r="F12" s="79" t="s">
        <v>54</v>
      </c>
      <c r="G12" s="79" t="s">
        <v>54</v>
      </c>
      <c r="H12" s="97" t="s">
        <v>43</v>
      </c>
      <c r="L12" s="13" t="s">
        <v>55</v>
      </c>
      <c r="M12" s="3">
        <v>0.36399999999999999</v>
      </c>
      <c r="N12" s="2"/>
    </row>
    <row r="13" spans="2:27" ht="22.5" customHeight="1">
      <c r="B13" s="102"/>
      <c r="C13" s="90"/>
      <c r="D13" s="83" t="s">
        <v>31</v>
      </c>
      <c r="E13" s="83" t="s">
        <v>56</v>
      </c>
      <c r="F13" s="83" t="s">
        <v>56</v>
      </c>
      <c r="G13" s="83" t="s">
        <v>56</v>
      </c>
      <c r="H13" s="99"/>
      <c r="I13" s="40"/>
      <c r="L13" s="13" t="s">
        <v>57</v>
      </c>
      <c r="M13" s="66">
        <v>0.94</v>
      </c>
      <c r="N13" s="2"/>
    </row>
    <row r="14" spans="2:27">
      <c r="B14" s="100" t="s">
        <v>58</v>
      </c>
      <c r="C14" s="88" t="s">
        <v>39</v>
      </c>
      <c r="D14" s="79" t="s">
        <v>22</v>
      </c>
      <c r="E14" s="79" t="s">
        <v>59</v>
      </c>
      <c r="F14" s="79" t="s">
        <v>60</v>
      </c>
      <c r="G14" s="79" t="s">
        <v>60</v>
      </c>
      <c r="H14" s="97" t="s">
        <v>43</v>
      </c>
      <c r="L14" s="23" t="s">
        <v>61</v>
      </c>
      <c r="M14" s="14"/>
      <c r="N14" s="14"/>
    </row>
    <row r="15" spans="2:27">
      <c r="B15" s="101"/>
      <c r="C15" s="89"/>
      <c r="D15" s="89" t="s">
        <v>31</v>
      </c>
      <c r="E15" s="75" t="s">
        <v>62</v>
      </c>
      <c r="F15" s="89" t="s">
        <v>60</v>
      </c>
      <c r="G15" s="89" t="s">
        <v>60</v>
      </c>
      <c r="H15" s="98"/>
    </row>
    <row r="16" spans="2:27">
      <c r="B16" s="102"/>
      <c r="C16" s="90"/>
      <c r="D16" s="90"/>
      <c r="E16" s="81" t="s">
        <v>63</v>
      </c>
      <c r="F16" s="90"/>
      <c r="G16" s="90"/>
      <c r="H16" s="99"/>
    </row>
    <row r="17" spans="2:8">
      <c r="B17" s="100" t="s">
        <v>64</v>
      </c>
      <c r="C17" s="88" t="s">
        <v>65</v>
      </c>
      <c r="D17" s="88" t="s">
        <v>22</v>
      </c>
      <c r="E17" s="79" t="s">
        <v>66</v>
      </c>
      <c r="F17" s="88" t="s">
        <v>67</v>
      </c>
      <c r="G17" s="88" t="s">
        <v>67</v>
      </c>
      <c r="H17" s="103" t="s">
        <v>59</v>
      </c>
    </row>
    <row r="18" spans="2:8">
      <c r="B18" s="101"/>
      <c r="C18" s="89"/>
      <c r="D18" s="89"/>
      <c r="E18" s="77" t="s">
        <v>68</v>
      </c>
      <c r="F18" s="89"/>
      <c r="G18" s="89"/>
      <c r="H18" s="104"/>
    </row>
    <row r="19" spans="2:8">
      <c r="B19" s="101"/>
      <c r="C19" s="89"/>
      <c r="D19" s="89" t="s">
        <v>31</v>
      </c>
      <c r="E19" s="75" t="s">
        <v>69</v>
      </c>
      <c r="F19" s="75" t="s">
        <v>70</v>
      </c>
      <c r="G19" s="75" t="s">
        <v>67</v>
      </c>
      <c r="H19" s="104"/>
    </row>
    <row r="20" spans="2:8">
      <c r="B20" s="102"/>
      <c r="C20" s="90"/>
      <c r="D20" s="90"/>
      <c r="E20" s="81" t="s">
        <v>71</v>
      </c>
      <c r="F20" s="81" t="s">
        <v>72</v>
      </c>
      <c r="G20" s="81" t="s">
        <v>73</v>
      </c>
      <c r="H20" s="105"/>
    </row>
    <row r="21" spans="2:8" ht="16.5" customHeight="1">
      <c r="B21" s="100" t="s">
        <v>74</v>
      </c>
      <c r="C21" s="88" t="s">
        <v>65</v>
      </c>
      <c r="D21" s="88" t="s">
        <v>22</v>
      </c>
      <c r="E21" s="79" t="s">
        <v>75</v>
      </c>
      <c r="F21" s="88" t="s">
        <v>76</v>
      </c>
      <c r="G21" s="88" t="s">
        <v>76</v>
      </c>
      <c r="H21" s="97" t="s">
        <v>77</v>
      </c>
    </row>
    <row r="22" spans="2:8" ht="14.25" customHeight="1">
      <c r="B22" s="101"/>
      <c r="C22" s="89"/>
      <c r="D22" s="89"/>
      <c r="E22" s="77" t="s">
        <v>78</v>
      </c>
      <c r="F22" s="89"/>
      <c r="G22" s="89"/>
      <c r="H22" s="98"/>
    </row>
    <row r="23" spans="2:8">
      <c r="B23" s="101"/>
      <c r="C23" s="89"/>
      <c r="D23" s="89" t="s">
        <v>31</v>
      </c>
      <c r="E23" s="75" t="s">
        <v>79</v>
      </c>
      <c r="F23" s="75" t="s">
        <v>80</v>
      </c>
      <c r="G23" s="75" t="s">
        <v>81</v>
      </c>
      <c r="H23" s="98"/>
    </row>
    <row r="24" spans="2:8">
      <c r="B24" s="102"/>
      <c r="C24" s="90"/>
      <c r="D24" s="90"/>
      <c r="E24" s="81" t="s">
        <v>82</v>
      </c>
      <c r="F24" s="81" t="s">
        <v>83</v>
      </c>
      <c r="G24" s="81" t="s">
        <v>84</v>
      </c>
      <c r="H24" s="99"/>
    </row>
    <row r="25" spans="2:8">
      <c r="B25" s="107"/>
      <c r="C25" s="108"/>
      <c r="D25" s="108"/>
      <c r="E25" s="73"/>
      <c r="F25" s="108"/>
      <c r="G25" s="108"/>
      <c r="H25" s="106"/>
    </row>
    <row r="26" spans="2:8">
      <c r="B26" s="107"/>
      <c r="C26" s="108"/>
      <c r="D26" s="108"/>
      <c r="E26" s="69"/>
      <c r="F26" s="108"/>
      <c r="G26" s="108"/>
      <c r="H26" s="106"/>
    </row>
    <row r="27" spans="2:8">
      <c r="B27" s="107"/>
      <c r="C27" s="108"/>
      <c r="D27" s="108"/>
      <c r="E27" s="73"/>
      <c r="F27" s="73"/>
      <c r="G27" s="73"/>
      <c r="H27" s="106"/>
    </row>
    <row r="28" spans="2:8">
      <c r="B28" s="107"/>
      <c r="C28" s="108"/>
      <c r="D28" s="108"/>
      <c r="E28" s="69"/>
      <c r="F28" s="69"/>
      <c r="G28" s="69"/>
      <c r="H28" s="106"/>
    </row>
    <row r="29" spans="2:8">
      <c r="B29" s="39"/>
    </row>
  </sheetData>
  <mergeCells count="48">
    <mergeCell ref="C12:C13"/>
    <mergeCell ref="H12:H13"/>
    <mergeCell ref="H14:H16"/>
    <mergeCell ref="H25:H28"/>
    <mergeCell ref="B27:B28"/>
    <mergeCell ref="D27:D28"/>
    <mergeCell ref="D21:D22"/>
    <mergeCell ref="G21:G22"/>
    <mergeCell ref="H21:H24"/>
    <mergeCell ref="D23:D24"/>
    <mergeCell ref="B25:B26"/>
    <mergeCell ref="C25:C28"/>
    <mergeCell ref="D25:D26"/>
    <mergeCell ref="F25:F26"/>
    <mergeCell ref="G25:G26"/>
    <mergeCell ref="B21:B24"/>
    <mergeCell ref="B17:B20"/>
    <mergeCell ref="F17:F18"/>
    <mergeCell ref="G17:G18"/>
    <mergeCell ref="N3:Q3"/>
    <mergeCell ref="F21:F22"/>
    <mergeCell ref="F15:F16"/>
    <mergeCell ref="G15:G16"/>
    <mergeCell ref="C21:C24"/>
    <mergeCell ref="C17:C20"/>
    <mergeCell ref="D17:D18"/>
    <mergeCell ref="H17:H20"/>
    <mergeCell ref="D19:D20"/>
    <mergeCell ref="D15:D16"/>
    <mergeCell ref="D9:D10"/>
    <mergeCell ref="B9:B11"/>
    <mergeCell ref="C9:C11"/>
    <mergeCell ref="W3:AA3"/>
    <mergeCell ref="R3:V3"/>
    <mergeCell ref="C14:C16"/>
    <mergeCell ref="B3:B4"/>
    <mergeCell ref="C3:C4"/>
    <mergeCell ref="D3:D4"/>
    <mergeCell ref="H3:H4"/>
    <mergeCell ref="C5:C8"/>
    <mergeCell ref="D5:D6"/>
    <mergeCell ref="H5:H8"/>
    <mergeCell ref="D7:D8"/>
    <mergeCell ref="B5:B8"/>
    <mergeCell ref="B14:B16"/>
    <mergeCell ref="G9:G10"/>
    <mergeCell ref="H9:H11"/>
    <mergeCell ref="B12:B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51"/>
  <sheetViews>
    <sheetView tabSelected="1" zoomScaleNormal="100" workbookViewId="0">
      <selection activeCell="I46" sqref="I46"/>
    </sheetView>
  </sheetViews>
  <sheetFormatPr defaultRowHeight="12.75" customHeight="1"/>
  <cols>
    <col min="1" max="1" width="9.140625" style="2"/>
    <col min="2" max="2" width="23" style="2" customWidth="1"/>
    <col min="3" max="4" width="14.7109375" style="2" customWidth="1"/>
    <col min="5" max="5" width="10.5703125" style="2" customWidth="1"/>
    <col min="6" max="6" width="10.140625" style="2" customWidth="1"/>
    <col min="7" max="7" width="12.7109375" style="2" customWidth="1"/>
    <col min="8" max="8" width="12.28515625" style="2" customWidth="1"/>
    <col min="9" max="9" width="12.5703125" style="2" customWidth="1"/>
    <col min="10" max="12" width="10.140625" style="2" customWidth="1"/>
    <col min="13" max="13" width="12.85546875" style="2" bestFit="1" customWidth="1"/>
    <col min="14" max="15" width="10.140625" style="2" customWidth="1"/>
    <col min="16" max="16" width="15.140625" style="2" customWidth="1"/>
    <col min="17" max="17" width="7.28515625" style="2" customWidth="1"/>
    <col min="18" max="18" width="21" style="2" bestFit="1" customWidth="1"/>
    <col min="19" max="21" width="8.85546875" style="2"/>
  </cols>
  <sheetData>
    <row r="2" spans="2:21" ht="12.75" customHeight="1" thickBot="1">
      <c r="B2" s="1" t="s">
        <v>85</v>
      </c>
      <c r="J2" s="2" t="s">
        <v>86</v>
      </c>
      <c r="L2" s="3" t="s">
        <v>87</v>
      </c>
      <c r="M2" s="3" t="s">
        <v>88</v>
      </c>
      <c r="N2" s="3"/>
      <c r="U2"/>
    </row>
    <row r="3" spans="2:21" ht="12.75" customHeight="1" thickBot="1">
      <c r="B3" s="2" t="s">
        <v>89</v>
      </c>
      <c r="J3" s="38">
        <v>1.8717427127122961</v>
      </c>
      <c r="K3" s="4"/>
      <c r="L3" s="5">
        <f>10^J3</f>
        <v>74.42909060788817</v>
      </c>
      <c r="M3" s="72">
        <f>EXP($J$3*2.303)*(EXP(2*(2.303*$K$13)^2)-EXP((2.303*$K$13)^2))^0.5</f>
        <v>5.0248450718849238</v>
      </c>
      <c r="N3" s="33"/>
      <c r="P3" s="30"/>
      <c r="U3"/>
    </row>
    <row r="4" spans="2:21" ht="12.75" customHeight="1">
      <c r="B4" s="6"/>
      <c r="D4" s="6"/>
      <c r="L4" s="7"/>
      <c r="M4" s="30"/>
      <c r="N4" s="33"/>
      <c r="P4" s="70"/>
      <c r="U4"/>
    </row>
    <row r="5" spans="2:21" ht="12.75" customHeight="1">
      <c r="B5" s="11" t="s">
        <v>90</v>
      </c>
      <c r="C5" s="12" t="s">
        <v>91</v>
      </c>
      <c r="D5" s="12" t="s">
        <v>92</v>
      </c>
      <c r="E5" s="12" t="s">
        <v>92</v>
      </c>
      <c r="F5" s="12" t="s">
        <v>93</v>
      </c>
      <c r="G5" s="12" t="s">
        <v>94</v>
      </c>
      <c r="H5" s="12" t="s">
        <v>95</v>
      </c>
      <c r="I5" s="12" t="s">
        <v>96</v>
      </c>
      <c r="J5" s="74" t="s">
        <v>97</v>
      </c>
      <c r="K5" s="74" t="s">
        <v>97</v>
      </c>
      <c r="L5" s="7"/>
      <c r="M5" s="71"/>
      <c r="P5" s="9" t="s">
        <v>46</v>
      </c>
      <c r="Q5" s="10" t="s">
        <v>47</v>
      </c>
      <c r="R5" s="41" t="s">
        <v>48</v>
      </c>
    </row>
    <row r="6" spans="2:21" ht="14.25" customHeight="1">
      <c r="B6" s="14"/>
      <c r="C6" s="15" t="s">
        <v>14</v>
      </c>
      <c r="D6" s="15" t="s">
        <v>15</v>
      </c>
      <c r="E6" s="15" t="s">
        <v>16</v>
      </c>
      <c r="F6" s="15" t="s">
        <v>98</v>
      </c>
      <c r="G6" s="15" t="s">
        <v>99</v>
      </c>
      <c r="H6" s="15" t="s">
        <v>99</v>
      </c>
      <c r="I6" s="15" t="s">
        <v>99</v>
      </c>
      <c r="J6" s="14"/>
      <c r="K6" s="16" t="s">
        <v>100</v>
      </c>
      <c r="P6" s="24" t="s">
        <v>51</v>
      </c>
      <c r="Q6" s="74">
        <v>2.5000000000000001E-2</v>
      </c>
      <c r="R6" s="11" t="s">
        <v>52</v>
      </c>
    </row>
    <row r="7" spans="2:21" ht="12.75" customHeight="1">
      <c r="B7" s="11" t="s">
        <v>101</v>
      </c>
      <c r="C7" s="12"/>
      <c r="D7" s="11"/>
      <c r="E7" s="12"/>
      <c r="F7" s="17">
        <v>0.01</v>
      </c>
      <c r="G7" s="74"/>
      <c r="H7" s="12"/>
      <c r="I7" s="18">
        <f>$J$3-$Q$8*F7</f>
        <v>1.862342712712296</v>
      </c>
      <c r="J7" s="74"/>
      <c r="K7" s="74"/>
      <c r="P7" s="13" t="s">
        <v>55</v>
      </c>
      <c r="Q7" s="3">
        <v>0.36399999999999999</v>
      </c>
    </row>
    <row r="8" spans="2:21" ht="12.75" customHeight="1">
      <c r="B8" s="2" t="s">
        <v>27</v>
      </c>
      <c r="C8" s="19">
        <v>92.1</v>
      </c>
      <c r="D8" s="3">
        <v>27800</v>
      </c>
      <c r="E8" s="20">
        <f>D8/C8</f>
        <v>301.84581976112923</v>
      </c>
      <c r="F8" s="21">
        <v>2.54</v>
      </c>
      <c r="G8" s="22">
        <f>LOG(E8/1000)</f>
        <v>-0.52021483427877258</v>
      </c>
      <c r="H8" s="22">
        <f>G8+$Q$6</f>
        <v>-0.49521483427877255</v>
      </c>
      <c r="I8" s="22">
        <f>$J$3-$Q$8*F8</f>
        <v>-0.51585728728770386</v>
      </c>
      <c r="J8" s="22">
        <f t="shared" ref="J8:J9" si="0">I8-H8</f>
        <v>-2.0642453008931305E-2</v>
      </c>
      <c r="K8" s="22">
        <f t="shared" ref="K8:K9" si="1">J8^2</f>
        <v>4.2611086622593711E-4</v>
      </c>
      <c r="P8" s="13" t="s">
        <v>57</v>
      </c>
      <c r="Q8" s="66">
        <v>0.94</v>
      </c>
    </row>
    <row r="9" spans="2:21" ht="12.75" customHeight="1">
      <c r="B9" s="2" t="s">
        <v>27</v>
      </c>
      <c r="C9" s="19">
        <v>92.1</v>
      </c>
      <c r="D9" s="3">
        <v>25279</v>
      </c>
      <c r="E9" s="20">
        <f t="shared" ref="E9" si="2">D9/C9</f>
        <v>274.47339847991316</v>
      </c>
      <c r="F9" s="21">
        <v>2.54</v>
      </c>
      <c r="G9" s="22">
        <f t="shared" ref="G9" si="3">LOG(E9/1000)</f>
        <v>-0.56149974029662075</v>
      </c>
      <c r="H9" s="22">
        <f>G9+$Q$6</f>
        <v>-0.53649974029662073</v>
      </c>
      <c r="I9" s="22">
        <f>$J$3-$Q$8*F9</f>
        <v>-0.51585728728770386</v>
      </c>
      <c r="J9" s="22">
        <f t="shared" si="0"/>
        <v>2.0642453008916872E-2</v>
      </c>
      <c r="K9" s="22">
        <f t="shared" si="1"/>
        <v>4.2611086622534124E-4</v>
      </c>
      <c r="P9" s="23" t="s">
        <v>61</v>
      </c>
      <c r="Q9" s="14"/>
      <c r="R9" s="14"/>
    </row>
    <row r="10" spans="2:21" ht="12.75" customHeight="1">
      <c r="B10" s="14" t="s">
        <v>102</v>
      </c>
      <c r="C10" s="25"/>
      <c r="D10" s="26"/>
      <c r="E10" s="27"/>
      <c r="F10" s="28">
        <v>5</v>
      </c>
      <c r="G10" s="16"/>
      <c r="H10" s="16"/>
      <c r="I10" s="29">
        <f>$J$3-$Q$8*F10</f>
        <v>-2.8282572872877032</v>
      </c>
      <c r="J10" s="16"/>
      <c r="K10" s="16"/>
      <c r="P10" s="13"/>
    </row>
    <row r="11" spans="2:21" ht="12.75" customHeight="1" thickBot="1">
      <c r="G11" s="3"/>
      <c r="H11" s="3"/>
      <c r="I11" s="3"/>
      <c r="J11" s="3"/>
      <c r="K11" s="3"/>
      <c r="O11" s="2" t="s">
        <v>103</v>
      </c>
      <c r="P11" s="2" t="s">
        <v>104</v>
      </c>
    </row>
    <row r="12" spans="2:21" ht="12.75" customHeight="1" thickBot="1">
      <c r="I12" s="7" t="s">
        <v>105</v>
      </c>
      <c r="J12" s="37">
        <f>SUM(J8:J9)</f>
        <v>-1.4432899320127035E-14</v>
      </c>
      <c r="K12" s="68">
        <f>SUM(K8:K9)</f>
        <v>8.5222173245127835E-4</v>
      </c>
      <c r="L12" s="33"/>
      <c r="O12" s="2" t="s">
        <v>106</v>
      </c>
      <c r="P12" s="2" t="s">
        <v>107</v>
      </c>
    </row>
    <row r="13" spans="2:21" ht="12.75" customHeight="1">
      <c r="K13" s="66">
        <f>SQRT(K12/(COUNT(K8:K9)-1))</f>
        <v>2.9192837005869752E-2</v>
      </c>
      <c r="L13" s="67" t="s">
        <v>108</v>
      </c>
      <c r="P13" s="2" t="s">
        <v>109</v>
      </c>
    </row>
    <row r="14" spans="2:21" ht="12.75" customHeight="1">
      <c r="K14" s="66"/>
      <c r="L14" s="33"/>
      <c r="M14" s="3"/>
      <c r="P14" s="2" t="s">
        <v>110</v>
      </c>
    </row>
    <row r="15" spans="2:21" ht="12.75" customHeight="1">
      <c r="B15" s="2" t="s">
        <v>90</v>
      </c>
      <c r="C15" s="3" t="s">
        <v>11</v>
      </c>
      <c r="D15" s="3" t="s">
        <v>12</v>
      </c>
      <c r="M15" s="3"/>
      <c r="O15" s="2" t="s">
        <v>111</v>
      </c>
      <c r="P15" s="2" t="s">
        <v>112</v>
      </c>
    </row>
    <row r="16" spans="2:21" ht="12.75" customHeight="1">
      <c r="B16" s="14"/>
      <c r="C16" s="47" t="s">
        <v>113</v>
      </c>
      <c r="D16" s="47" t="s">
        <v>113</v>
      </c>
      <c r="M16" s="3"/>
      <c r="P16" s="2" t="s">
        <v>114</v>
      </c>
    </row>
    <row r="17" spans="2:16" ht="12.75" customHeight="1">
      <c r="B17" s="8" t="str">
        <f>'Exp LC50s'!L5</f>
        <v>Toluene</v>
      </c>
      <c r="C17" s="22">
        <f>'Exp LC50s'!V5*(-1)</f>
        <v>9.8083254104935125E-2</v>
      </c>
      <c r="D17" s="22">
        <f>'Exp LC50s'!AA5</f>
        <v>0</v>
      </c>
      <c r="K17" s="32"/>
      <c r="P17" s="13"/>
    </row>
    <row r="18" spans="2:16" ht="12.75" customHeight="1">
      <c r="B18" s="42" t="str">
        <f>'Exp LC50s'!L6</f>
        <v>Toluene</v>
      </c>
      <c r="C18" s="29">
        <f>'Exp LC50s'!V6*(-1)</f>
        <v>7.6321613104499697E-2</v>
      </c>
      <c r="D18" s="29">
        <f>'Exp LC50s'!AA6</f>
        <v>4.3621922322213957E-2</v>
      </c>
    </row>
    <row r="19" spans="2:16" ht="25.5" customHeight="1">
      <c r="B19" s="8"/>
      <c r="C19" s="22"/>
      <c r="D19" s="22"/>
      <c r="K19" s="30"/>
    </row>
    <row r="21" spans="2:16" ht="12.75" customHeight="1">
      <c r="C21" s="3"/>
      <c r="M21" s="30"/>
    </row>
    <row r="22" spans="2:16" ht="12.75" customHeight="1">
      <c r="B22" s="11" t="s">
        <v>115</v>
      </c>
      <c r="C22" s="11"/>
      <c r="D22" s="11"/>
      <c r="M22" s="30"/>
    </row>
    <row r="23" spans="2:16" ht="12.75" customHeight="1">
      <c r="B23" s="15" t="s">
        <v>116</v>
      </c>
      <c r="C23" s="14" t="s">
        <v>101</v>
      </c>
      <c r="D23" s="14" t="s">
        <v>117</v>
      </c>
      <c r="M23" s="30"/>
    </row>
    <row r="24" spans="2:16" ht="12.75" customHeight="1">
      <c r="B24" s="49">
        <f>F7</f>
        <v>0.01</v>
      </c>
      <c r="C24" s="50">
        <f>I7-K13</f>
        <v>1.8331498757064262</v>
      </c>
      <c r="D24" s="50">
        <f>I7+K13</f>
        <v>1.8915355497181658</v>
      </c>
      <c r="M24" s="30"/>
    </row>
    <row r="25" spans="2:16" ht="12.75" customHeight="1">
      <c r="B25" s="51">
        <f>F10</f>
        <v>5</v>
      </c>
      <c r="C25" s="52">
        <f>I10-K13</f>
        <v>-2.8574501242935728</v>
      </c>
      <c r="D25" s="52">
        <f>I10+K13</f>
        <v>-2.7990644502818336</v>
      </c>
    </row>
    <row r="26" spans="2:16" ht="12.75" customHeight="1">
      <c r="B26" s="6"/>
      <c r="D26" s="6"/>
      <c r="N26" s="31"/>
    </row>
    <row r="28" spans="2:16" ht="12.75" customHeight="1">
      <c r="B28" s="34"/>
    </row>
    <row r="29" spans="2:16" ht="12.75" customHeight="1">
      <c r="B29" s="32"/>
      <c r="C29" s="8"/>
      <c r="D29" s="8"/>
    </row>
    <row r="30" spans="2:16" ht="12.75" customHeight="1">
      <c r="B30" s="32"/>
      <c r="C30" s="8"/>
      <c r="D30" s="8"/>
    </row>
    <row r="31" spans="2:16" ht="12.75" customHeight="1">
      <c r="C31" s="3"/>
      <c r="E31" s="34"/>
      <c r="F31" s="34"/>
      <c r="G31" s="34"/>
      <c r="H31" s="34"/>
      <c r="I31" s="34"/>
      <c r="K31" s="34"/>
    </row>
    <row r="32" spans="2:16" ht="12.75" customHeight="1">
      <c r="E32" s="34"/>
      <c r="F32" s="34"/>
      <c r="G32" s="34"/>
      <c r="H32" s="34"/>
      <c r="I32" s="34"/>
    </row>
    <row r="33" spans="2:13" ht="12.75" customHeight="1">
      <c r="E33" s="34"/>
      <c r="F33" s="34"/>
      <c r="H33" s="34"/>
    </row>
    <row r="34" spans="2:13" ht="12.75" customHeight="1">
      <c r="E34" s="3"/>
      <c r="F34" s="3"/>
      <c r="J34" s="3"/>
      <c r="K34" s="3"/>
    </row>
    <row r="35" spans="2:13" ht="12.75" customHeight="1">
      <c r="E35" s="3"/>
      <c r="F35" s="3"/>
      <c r="J35" s="3"/>
      <c r="K35" s="3"/>
      <c r="L35" s="3"/>
    </row>
    <row r="36" spans="2:13" ht="12.75" customHeight="1">
      <c r="E36" s="3"/>
      <c r="F36" s="3"/>
      <c r="J36" s="3"/>
      <c r="K36" s="3"/>
      <c r="L36" s="5"/>
    </row>
    <row r="37" spans="2:13" ht="12.75" customHeight="1">
      <c r="C37" s="3"/>
      <c r="E37" s="3"/>
      <c r="F37" s="3"/>
      <c r="J37" s="3"/>
      <c r="K37" s="3"/>
    </row>
    <row r="38" spans="2:13" ht="12.75" customHeight="1">
      <c r="E38" s="3"/>
      <c r="F38" s="3"/>
      <c r="J38" s="3"/>
      <c r="K38" s="3"/>
    </row>
    <row r="39" spans="2:13" ht="12.75" customHeight="1">
      <c r="B39" s="34"/>
      <c r="E39" s="3"/>
      <c r="F39" s="3"/>
      <c r="J39" s="3"/>
      <c r="K39" s="3"/>
    </row>
    <row r="40" spans="2:13" ht="12.75" customHeight="1">
      <c r="J40" s="3"/>
      <c r="K40" s="3"/>
    </row>
    <row r="41" spans="2:13" ht="12.75" customHeight="1">
      <c r="B41" s="11" t="s">
        <v>118</v>
      </c>
      <c r="C41" s="11">
        <v>128.19999999999999</v>
      </c>
      <c r="D41" s="11">
        <v>2200</v>
      </c>
      <c r="E41" s="11">
        <f>D41/C41</f>
        <v>17.160686427457101</v>
      </c>
      <c r="F41" s="11">
        <v>3.17</v>
      </c>
      <c r="G41" s="18">
        <f t="shared" ref="G41:G48" si="4">LOG(E41/1000)</f>
        <v>-1.7654653443605923</v>
      </c>
      <c r="J41" s="3"/>
      <c r="K41" s="3"/>
    </row>
    <row r="42" spans="2:13" ht="12.75" customHeight="1">
      <c r="B42" s="2" t="s">
        <v>118</v>
      </c>
      <c r="C42" s="2">
        <v>128.19999999999999</v>
      </c>
      <c r="D42" s="2">
        <v>2200</v>
      </c>
      <c r="E42" s="2">
        <v>17.160686427457101</v>
      </c>
      <c r="F42" s="2">
        <v>3.17</v>
      </c>
      <c r="G42" s="22">
        <v>-1.7654653443605923</v>
      </c>
      <c r="J42" s="3"/>
      <c r="K42" s="3"/>
    </row>
    <row r="43" spans="2:13" ht="12.75" customHeight="1">
      <c r="B43" s="2" t="s">
        <v>119</v>
      </c>
      <c r="C43" s="2">
        <v>142.19999999999999</v>
      </c>
      <c r="D43" s="2">
        <v>2704</v>
      </c>
      <c r="E43" s="2">
        <f t="shared" ref="E43:E48" si="5">D43/C43</f>
        <v>19.015471167369903</v>
      </c>
      <c r="F43" s="2">
        <v>3.72</v>
      </c>
      <c r="G43" s="22">
        <f t="shared" si="4"/>
        <v>-1.7208929091241492</v>
      </c>
    </row>
    <row r="44" spans="2:13" ht="12.75" customHeight="1">
      <c r="B44" s="2" t="s">
        <v>119</v>
      </c>
      <c r="C44" s="2">
        <v>142.19999999999999</v>
      </c>
      <c r="D44" s="2">
        <v>2666</v>
      </c>
      <c r="E44" s="2">
        <f t="shared" si="5"/>
        <v>18.748241912798875</v>
      </c>
      <c r="F44" s="2">
        <v>3.72</v>
      </c>
      <c r="G44" s="22">
        <f t="shared" si="4"/>
        <v>-1.7270394513159071</v>
      </c>
      <c r="J44" s="36"/>
      <c r="K44" s="36"/>
      <c r="L44" s="3"/>
      <c r="M44" s="3"/>
    </row>
    <row r="45" spans="2:13" ht="12.75" customHeight="1">
      <c r="B45" s="2" t="s">
        <v>120</v>
      </c>
      <c r="C45" s="2">
        <v>178.2</v>
      </c>
      <c r="D45" s="2">
        <v>707</v>
      </c>
      <c r="E45" s="2">
        <f t="shared" si="5"/>
        <v>3.9674523007856344</v>
      </c>
      <c r="F45" s="2">
        <v>4.3499999999999996</v>
      </c>
      <c r="G45" s="22">
        <f t="shared" si="4"/>
        <v>-2.4014882859039566</v>
      </c>
      <c r="M45" s="35"/>
    </row>
    <row r="46" spans="2:13" ht="12.75" customHeight="1">
      <c r="B46" s="2" t="s">
        <v>120</v>
      </c>
      <c r="C46" s="2">
        <v>178.2</v>
      </c>
      <c r="D46" s="2">
        <v>707</v>
      </c>
      <c r="E46" s="2">
        <f t="shared" si="5"/>
        <v>3.9674523007856344</v>
      </c>
      <c r="F46" s="2">
        <v>4.3499999999999996</v>
      </c>
      <c r="G46" s="22">
        <f t="shared" si="4"/>
        <v>-2.4014882859039566</v>
      </c>
    </row>
    <row r="47" spans="2:13" ht="12.75" customHeight="1">
      <c r="B47" s="2" t="s">
        <v>121</v>
      </c>
      <c r="C47" s="2">
        <v>178.2</v>
      </c>
      <c r="D47" s="2">
        <v>35</v>
      </c>
      <c r="E47" s="2">
        <f t="shared" si="5"/>
        <v>0.1964085297418631</v>
      </c>
      <c r="F47" s="2">
        <v>4.3499999999999996</v>
      </c>
      <c r="G47" s="22">
        <f t="shared" si="4"/>
        <v>-3.7068396553505805</v>
      </c>
    </row>
    <row r="48" spans="2:13" ht="12.75" customHeight="1">
      <c r="B48" s="14" t="s">
        <v>122</v>
      </c>
      <c r="C48" s="14">
        <v>202.2</v>
      </c>
      <c r="D48" s="14">
        <v>84</v>
      </c>
      <c r="E48" s="14">
        <f t="shared" si="5"/>
        <v>0.41543026706231456</v>
      </c>
      <c r="F48" s="14">
        <v>4.93</v>
      </c>
      <c r="G48" s="29">
        <f t="shared" si="4"/>
        <v>-3.3815018651931008</v>
      </c>
    </row>
    <row r="50" spans="13:13" ht="12.75" customHeight="1">
      <c r="M50" s="3"/>
    </row>
    <row r="51" spans="13:13" ht="12.75" customHeight="1">
      <c r="M51" s="3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8634c6e-5066-41b9-8829-99a09a52d3c6">
      <Terms xmlns="http://schemas.microsoft.com/office/infopath/2007/PartnerControls"/>
    </lcf76f155ced4ddcb4097134ff3c332f>
    <TaxCatchAll xmlns="6a35b569-a019-4b8c-a8a9-e4ce7a22034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1CB327F02E1F4FBABDB3250476254F" ma:contentTypeVersion="12" ma:contentTypeDescription="Create a new document." ma:contentTypeScope="" ma:versionID="cf8da775a1938f3b114050456624fa0b">
  <xsd:schema xmlns:xsd="http://www.w3.org/2001/XMLSchema" xmlns:xs="http://www.w3.org/2001/XMLSchema" xmlns:p="http://schemas.microsoft.com/office/2006/metadata/properties" xmlns:ns2="38634c6e-5066-41b9-8829-99a09a52d3c6" xmlns:ns3="6a35b569-a019-4b8c-a8a9-e4ce7a22034d" targetNamespace="http://schemas.microsoft.com/office/2006/metadata/properties" ma:root="true" ma:fieldsID="a7c7d8005305b9c2102307c6c64ba6d4" ns2:_="" ns3:_="">
    <xsd:import namespace="38634c6e-5066-41b9-8829-99a09a52d3c6"/>
    <xsd:import namespace="6a35b569-a019-4b8c-a8a9-e4ce7a2203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634c6e-5066-41b9-8829-99a09a52d3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c089e0dd-8629-4c26-8437-796d002b5b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35b569-a019-4b8c-a8a9-e4ce7a22034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e2787a1-e9ee-4f4b-883d-c2fba49cc199}" ma:internalName="TaxCatchAll" ma:showField="CatchAllData" ma:web="6a35b569-a019-4b8c-a8a9-e4ce7a2203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9AEEF8-B243-4AAC-B9AA-4611301B5B11}"/>
</file>

<file path=customXml/itemProps2.xml><?xml version="1.0" encoding="utf-8"?>
<ds:datastoreItem xmlns:ds="http://schemas.openxmlformats.org/officeDocument/2006/customXml" ds:itemID="{29544D51-428A-48DB-8BED-95D59BE91749}"/>
</file>

<file path=customXml/itemProps3.xml><?xml version="1.0" encoding="utf-8"?>
<ds:datastoreItem xmlns:ds="http://schemas.openxmlformats.org/officeDocument/2006/customXml" ds:itemID="{D093D338-18AF-465A-AA42-DD1DFCD612B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Diane Brinkman</dc:creator>
  <cp:keywords/>
  <dc:description/>
  <cp:lastModifiedBy>Mikaela Nordborg</cp:lastModifiedBy>
  <cp:revision/>
  <dcterms:created xsi:type="dcterms:W3CDTF">2021-05-04T04:31:13Z</dcterms:created>
  <dcterms:modified xsi:type="dcterms:W3CDTF">2023-02-01T00:54:27Z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0x010100221CB327F02E1F4FBABDB3250476254F</vt:lpwstr>
  </property>
  <property fmtid="{D5CDD505-2E9C-101B-9397-08002B2CF9AE}" pid="3" name="MediaServiceImageTags">
    <vt:lpwstr/>
  </property>
  <property fmtid="{D5CDD505-2E9C-101B-9397-08002B2CF9AE}" pid="4" name="Order">
    <vt:r8>189500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ComplianceAssetId">
    <vt:lpwstr/>
  </property>
  <property fmtid="{D5CDD505-2E9C-101B-9397-08002B2CF9AE}" pid="10" name="TemplateUrl">
    <vt:lpwstr/>
  </property>
</Properties>
</file>