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imsgovau.sharepoint.com/sites/Program23-TERA/Shared Documents/General/Projects/3039 Mikaela PhD/Ch 5 Single compound effects on larvae/For repository/"/>
    </mc:Choice>
  </mc:AlternateContent>
  <xr:revisionPtr revIDLastSave="7" documentId="101_{55F0AB8F-8C8A-4B10-B020-905AC62C40BD}" xr6:coauthVersionLast="47" xr6:coauthVersionMax="47" xr10:uidLastSave="{2AAB67D5-5F5E-4C34-A7A9-EBAB4E795841}"/>
  <bookViews>
    <workbookView xWindow="40200" yWindow="-7260" windowWidth="14400" windowHeight="7360" tabRatio="633" firstSheet="1" activeTab="1" xr2:uid="{00000000-000D-0000-FFFF-FFFF00000000}"/>
  </bookViews>
  <sheets>
    <sheet name="Exp LC10s" sheetId="6" r:id="rId1"/>
    <sheet name="AM chronic lethal CTLBB" sheetId="16" r:id="rId2"/>
  </sheets>
  <definedNames>
    <definedName name="solver_adj" localSheetId="1" hidden="1">'AM chronic lethal CTLBB'!$J$3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'AM chronic lethal CTLBB'!$J$13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6" l="1"/>
  <c r="G42" i="16" s="1"/>
  <c r="E43" i="16"/>
  <c r="G43" i="16" s="1"/>
  <c r="E44" i="16"/>
  <c r="G44" i="16" s="1"/>
  <c r="E45" i="16"/>
  <c r="G45" i="16" s="1"/>
  <c r="E46" i="16"/>
  <c r="G46" i="16" s="1"/>
  <c r="E47" i="16"/>
  <c r="G47" i="16" s="1"/>
  <c r="E41" i="16"/>
  <c r="G41" i="16" s="1"/>
  <c r="D9" i="16" l="1"/>
  <c r="E9" i="16" s="1"/>
  <c r="D10" i="16"/>
  <c r="D8" i="16"/>
  <c r="E8" i="16" s="1"/>
  <c r="G8" i="16" s="1"/>
  <c r="B32" i="16" l="1"/>
  <c r="B31" i="16"/>
  <c r="B21" i="16"/>
  <c r="B20" i="16"/>
  <c r="B19" i="16"/>
  <c r="I11" i="16"/>
  <c r="I10" i="16"/>
  <c r="E10" i="16"/>
  <c r="G10" i="16" s="1"/>
  <c r="H10" i="16" s="1"/>
  <c r="I9" i="16"/>
  <c r="G9" i="16"/>
  <c r="H9" i="16" s="1"/>
  <c r="I8" i="16"/>
  <c r="H8" i="16"/>
  <c r="I7" i="16"/>
  <c r="L3" i="16"/>
  <c r="J10" i="16" l="1"/>
  <c r="K10" i="16" s="1"/>
  <c r="J9" i="16"/>
  <c r="K9" i="16" s="1"/>
  <c r="J8" i="16"/>
  <c r="K8" i="16" s="1"/>
  <c r="K13" i="16" l="1"/>
  <c r="K14" i="16" s="1"/>
  <c r="J13" i="16"/>
  <c r="M3" i="16" l="1"/>
  <c r="W6" i="6"/>
  <c r="X6" i="6" s="1"/>
  <c r="Y6" i="6" s="1"/>
  <c r="W7" i="6"/>
  <c r="X7" i="6" s="1"/>
  <c r="Y7" i="6" s="1"/>
  <c r="R6" i="6"/>
  <c r="S6" i="6" s="1"/>
  <c r="T6" i="6" s="1"/>
  <c r="R7" i="6"/>
  <c r="S7" i="6" s="1"/>
  <c r="T7" i="6" s="1"/>
  <c r="R5" i="6"/>
  <c r="S5" i="6" s="1"/>
  <c r="T5" i="6" s="1"/>
  <c r="W5" i="6"/>
  <c r="X5" i="6" s="1"/>
  <c r="Y5" i="6" s="1"/>
  <c r="N7" i="6"/>
  <c r="O7" i="6" s="1"/>
  <c r="P7" i="6" s="1"/>
  <c r="N6" i="6"/>
  <c r="O6" i="6" s="1"/>
  <c r="P6" i="6" s="1"/>
  <c r="N5" i="6"/>
  <c r="O5" i="6" s="1"/>
  <c r="P5" i="6" s="1"/>
  <c r="D32" i="16" l="1"/>
  <c r="C31" i="16"/>
  <c r="D31" i="16"/>
  <c r="C32" i="16"/>
  <c r="U7" i="6"/>
  <c r="C21" i="16" s="1"/>
  <c r="Z5" i="6"/>
  <c r="D19" i="16" s="1"/>
  <c r="Z7" i="6"/>
  <c r="D21" i="16" s="1"/>
  <c r="Z6" i="6"/>
  <c r="D20" i="16" s="1"/>
  <c r="U6" i="6"/>
  <c r="U5" i="6"/>
  <c r="C19" i="16" s="1"/>
  <c r="C20" i="16" l="1"/>
</calcChain>
</file>

<file path=xl/sharedStrings.xml><?xml version="1.0" encoding="utf-8"?>
<sst xmlns="http://schemas.openxmlformats.org/spreadsheetml/2006/main" count="181" uniqueCount="119">
  <si>
    <r>
      <t>Compound</t>
    </r>
    <r>
      <rPr>
        <sz val="10"/>
        <rFont val="Calibri"/>
        <family val="2"/>
      </rPr>
      <t> </t>
    </r>
  </si>
  <si>
    <r>
      <t>Light regime</t>
    </r>
    <r>
      <rPr>
        <sz val="10"/>
        <rFont val="Calibri"/>
        <family val="2"/>
      </rPr>
      <t> </t>
    </r>
  </si>
  <si>
    <r>
      <t>NEC</t>
    </r>
    <r>
      <rPr>
        <sz val="10"/>
        <rFont val="Calibri"/>
        <family val="2"/>
      </rPr>
      <t> </t>
    </r>
  </si>
  <si>
    <r>
      <t>LC</t>
    </r>
    <r>
      <rPr>
        <b/>
        <vertAlign val="subscript"/>
        <sz val="8"/>
        <rFont val="Calibri"/>
        <family val="2"/>
      </rPr>
      <t>10</t>
    </r>
    <r>
      <rPr>
        <sz val="8"/>
        <rFont val="Calibri"/>
        <family val="2"/>
      </rPr>
      <t> </t>
    </r>
  </si>
  <si>
    <r>
      <t>LC</t>
    </r>
    <r>
      <rPr>
        <b/>
        <vertAlign val="subscript"/>
        <sz val="8"/>
        <rFont val="Calibri"/>
        <family val="2"/>
      </rPr>
      <t>50</t>
    </r>
    <r>
      <rPr>
        <sz val="8"/>
        <rFont val="Calibri"/>
        <family val="2"/>
      </rPr>
      <t> </t>
    </r>
  </si>
  <si>
    <r>
      <t>-fold change (LC</t>
    </r>
    <r>
      <rPr>
        <b/>
        <vertAlign val="subscript"/>
        <sz val="8"/>
        <rFont val="Calibri"/>
        <family val="2"/>
      </rPr>
      <t>50</t>
    </r>
    <r>
      <rPr>
        <b/>
        <sz val="10"/>
        <rFont val="Calibri"/>
        <family val="2"/>
      </rPr>
      <t>)</t>
    </r>
    <r>
      <rPr>
        <sz val="10"/>
        <rFont val="Calibri"/>
        <family val="2"/>
      </rPr>
      <t> </t>
    </r>
  </si>
  <si>
    <t>Green fill = used in CTLBB derivation</t>
  </si>
  <si>
    <t>Compound/substance</t>
  </si>
  <si>
    <t>Molecular weight</t>
  </si>
  <si>
    <t>LC10</t>
  </si>
  <si>
    <t>Lower 95% CI</t>
  </si>
  <si>
    <t>Upper 95% CI</t>
  </si>
  <si>
    <r>
      <t>(μg L</t>
    </r>
    <r>
      <rPr>
        <b/>
        <vertAlign val="superscript"/>
        <sz val="8"/>
        <rFont val="Calibri"/>
        <family val="2"/>
      </rPr>
      <t>-1</t>
    </r>
    <r>
      <rPr>
        <b/>
        <sz val="10"/>
        <rFont val="Calibri"/>
        <family val="2"/>
      </rPr>
      <t>)</t>
    </r>
    <r>
      <rPr>
        <sz val="10"/>
        <rFont val="Calibri"/>
        <family val="2"/>
      </rPr>
      <t> </t>
    </r>
  </si>
  <si>
    <t>(g/mol)</t>
  </si>
  <si>
    <t>(ug/L)</t>
  </si>
  <si>
    <t>(umol/L)</t>
  </si>
  <si>
    <t>Log(mM)</t>
  </si>
  <si>
    <r>
      <t xml:space="preserve">Log(mM) + </t>
    </r>
    <r>
      <rPr>
        <sz val="10"/>
        <color theme="1"/>
        <rFont val="Calibri"/>
        <family val="2"/>
      </rPr>
      <t>∆</t>
    </r>
    <r>
      <rPr>
        <sz val="10"/>
        <color theme="1"/>
        <rFont val="Calibri"/>
        <family val="2"/>
        <scheme val="minor"/>
      </rPr>
      <t>c</t>
    </r>
  </si>
  <si>
    <t>Distance to EC50 (Log(mM) + ∆c)</t>
  </si>
  <si>
    <t>Toluene </t>
  </si>
  <si>
    <t>-UVR </t>
  </si>
  <si>
    <t>4,234 </t>
  </si>
  <si>
    <t>11,123 </t>
  </si>
  <si>
    <t>27,800 </t>
  </si>
  <si>
    <r>
      <t>1.1</t>
    </r>
    <r>
      <rPr>
        <sz val="10"/>
        <rFont val="Calibri"/>
        <family val="2"/>
      </rPr>
      <t> </t>
    </r>
  </si>
  <si>
    <t>Toluene</t>
  </si>
  <si>
    <t>(151–11,471) </t>
  </si>
  <si>
    <t>(6,819–15,414) </t>
  </si>
  <si>
    <t>(22,180–27,800) </t>
  </si>
  <si>
    <t>+UVR </t>
  </si>
  <si>
    <t>14,430 </t>
  </si>
  <si>
    <t>18,240 </t>
  </si>
  <si>
    <t>25,279 </t>
  </si>
  <si>
    <t>Naphthalene</t>
  </si>
  <si>
    <t>(9,443–22,418) </t>
  </si>
  <si>
    <t>(14,551–23,742) </t>
  </si>
  <si>
    <t>(21,205–27,950) </t>
  </si>
  <si>
    <t>Naphthalene </t>
  </si>
  <si>
    <t>499 </t>
  </si>
  <si>
    <t>2,212 </t>
  </si>
  <si>
    <t>&gt;2,212 </t>
  </si>
  <si>
    <r>
      <t>–</t>
    </r>
    <r>
      <rPr>
        <sz val="10"/>
        <rFont val="Calibri"/>
        <family val="2"/>
      </rPr>
      <t> </t>
    </r>
  </si>
  <si>
    <t>(2.1–1,722) </t>
  </si>
  <si>
    <t>(1.1–2,212) </t>
  </si>
  <si>
    <t>NA </t>
  </si>
  <si>
    <t>&gt;2,200 </t>
  </si>
  <si>
    <t>1-methylnaphthalene </t>
  </si>
  <si>
    <t>&gt;2,704 </t>
  </si>
  <si>
    <t>&gt;2,666 </t>
  </si>
  <si>
    <t>Phenanthrene </t>
  </si>
  <si>
    <t>– </t>
  </si>
  <si>
    <t>&gt;707 </t>
  </si>
  <si>
    <t>45.8 </t>
  </si>
  <si>
    <t>(0.2–641) </t>
  </si>
  <si>
    <t>Chemical class</t>
  </si>
  <si>
    <r>
      <rPr>
        <b/>
        <sz val="10"/>
        <color theme="1"/>
        <rFont val="Symbol"/>
        <family val="1"/>
        <charset val="2"/>
      </rPr>
      <t>D</t>
    </r>
    <r>
      <rPr>
        <b/>
        <sz val="10"/>
        <color theme="1"/>
        <rFont val="Calibri"/>
        <family val="2"/>
        <scheme val="minor"/>
      </rPr>
      <t>c</t>
    </r>
  </si>
  <si>
    <t>Ref</t>
  </si>
  <si>
    <t>Anthracene </t>
  </si>
  <si>
    <t>7.7 </t>
  </si>
  <si>
    <t>&gt;35 </t>
  </si>
  <si>
    <t>Monoaromatic hydrocarbons</t>
  </si>
  <si>
    <t>McGrath el al., 2018</t>
  </si>
  <si>
    <t>(0.1–33.8) </t>
  </si>
  <si>
    <t>Di- and polycyclic aromatic hydrocabrons</t>
  </si>
  <si>
    <t>26.3 </t>
  </si>
  <si>
    <t>28.2 </t>
  </si>
  <si>
    <t>Universal slope</t>
  </si>
  <si>
    <t>(3.0–30.0) </t>
  </si>
  <si>
    <t>(12.1–31.9) </t>
  </si>
  <si>
    <t>(33.6– &gt;35) </t>
  </si>
  <si>
    <r>
      <t xml:space="preserve">(0.940 </t>
    </r>
    <r>
      <rPr>
        <sz val="10"/>
        <color theme="1"/>
        <rFont val="Calibri"/>
        <family val="2"/>
      </rPr>
      <t>±</t>
    </r>
    <r>
      <rPr>
        <sz val="10"/>
        <color theme="1"/>
        <rFont val="Calibri"/>
        <family val="2"/>
        <scheme val="minor"/>
      </rPr>
      <t xml:space="preserve"> 0.015)</t>
    </r>
  </si>
  <si>
    <t>Pyrene </t>
  </si>
  <si>
    <t>18.2 </t>
  </si>
  <si>
    <t>&gt;84 </t>
  </si>
  <si>
    <r>
      <t>&gt;4.2</t>
    </r>
    <r>
      <rPr>
        <sz val="10"/>
        <rFont val="Calibri"/>
        <family val="2"/>
      </rPr>
      <t> </t>
    </r>
  </si>
  <si>
    <t>(0.2–74.1) </t>
  </si>
  <si>
    <t>1.4 </t>
  </si>
  <si>
    <t>9.0 </t>
  </si>
  <si>
    <t>20.2 </t>
  </si>
  <si>
    <t>(0.2–4.0) </t>
  </si>
  <si>
    <t>(6.0–11.6) </t>
  </si>
  <si>
    <t>(16.0–24.9) </t>
  </si>
  <si>
    <t>A.millepora</t>
  </si>
  <si>
    <t>Log CTLBB</t>
  </si>
  <si>
    <t>CTLBB</t>
  </si>
  <si>
    <t>CTLBB std error</t>
  </si>
  <si>
    <t>Coral larval survival (48h; chronic exposure)</t>
  </si>
  <si>
    <t>Substance</t>
  </si>
  <si>
    <t>Mol Wt</t>
  </si>
  <si>
    <r>
      <t>LC</t>
    </r>
    <r>
      <rPr>
        <vertAlign val="subscript"/>
        <sz val="10"/>
        <color theme="1"/>
        <rFont val="Calibri"/>
        <family val="2"/>
        <scheme val="minor"/>
      </rPr>
      <t>10</t>
    </r>
  </si>
  <si>
    <t>Log</t>
  </si>
  <si>
    <r>
      <t>Log LC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 xml:space="preserve"> (meas)</t>
    </r>
  </si>
  <si>
    <r>
      <t>Log LC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 xml:space="preserve"> + </t>
    </r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</t>
    </r>
  </si>
  <si>
    <r>
      <t>Log LC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 xml:space="preserve"> (pred)</t>
    </r>
  </si>
  <si>
    <t>Residual</t>
  </si>
  <si>
    <r>
      <t>K</t>
    </r>
    <r>
      <rPr>
        <vertAlign val="subscript"/>
        <sz val="10"/>
        <color theme="1"/>
        <rFont val="Calibri"/>
        <family val="2"/>
        <scheme val="minor"/>
      </rPr>
      <t>ow</t>
    </r>
  </si>
  <si>
    <t>(mM)</t>
  </si>
  <si>
    <t>Square</t>
  </si>
  <si>
    <t>Lower limit</t>
  </si>
  <si>
    <t>Upper Limit</t>
  </si>
  <si>
    <t>Step 1</t>
  </si>
  <si>
    <t>Enter L/EC50 data in column D</t>
  </si>
  <si>
    <t>Step 2</t>
  </si>
  <si>
    <t>Use Goal Seek algorithm</t>
  </si>
  <si>
    <t>Sum =</t>
  </si>
  <si>
    <t>to minimise sum of residuals to zero</t>
  </si>
  <si>
    <t>RMSE</t>
  </si>
  <si>
    <t>by changing log CTLBB</t>
  </si>
  <si>
    <t>Step 3</t>
  </si>
  <si>
    <t>Spreadsheet plots TLM fit and</t>
  </si>
  <si>
    <r>
      <t>computes CTLBB mean</t>
    </r>
    <r>
      <rPr>
        <sz val="10"/>
        <color theme="1"/>
        <rFont val="Arial"/>
        <family val="2"/>
      </rPr>
      <t>±</t>
    </r>
    <r>
      <rPr>
        <sz val="10"/>
        <color theme="1"/>
        <rFont val="Calibri"/>
        <family val="2"/>
        <scheme val="minor"/>
      </rPr>
      <t>std error</t>
    </r>
  </si>
  <si>
    <r>
      <t>Distance to LC10 (Log(mM)+</t>
    </r>
    <r>
      <rPr>
        <sz val="9"/>
        <color theme="1"/>
        <rFont val="Calibri"/>
        <family val="2"/>
      </rPr>
      <t>∆</t>
    </r>
    <r>
      <rPr>
        <sz val="9"/>
        <color theme="1"/>
        <rFont val="Calibri"/>
        <family val="2"/>
        <scheme val="minor"/>
      </rPr>
      <t>c)</t>
    </r>
  </si>
  <si>
    <t>TLM residual standard error band</t>
  </si>
  <si>
    <r>
      <t>Log K</t>
    </r>
    <r>
      <rPr>
        <vertAlign val="subscript"/>
        <sz val="10"/>
        <color theme="1"/>
        <rFont val="Calibri"/>
        <family val="2"/>
        <scheme val="minor"/>
      </rPr>
      <t>ow</t>
    </r>
  </si>
  <si>
    <t>Upper limit</t>
  </si>
  <si>
    <t>1-methylnaphthalene</t>
  </si>
  <si>
    <t>Phenanthrene</t>
  </si>
  <si>
    <t>Anthracene</t>
  </si>
  <si>
    <t>Pyrene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</si>
</sst>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"/>
  </numFmts>
  <fonts count="26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theme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1"/>
      <charset val="2"/>
      <scheme val="minor"/>
    </font>
    <font>
      <b/>
      <sz val="10"/>
      <color theme="1"/>
      <name val="Symbol"/>
      <family val="1"/>
      <charset val="2"/>
    </font>
    <font>
      <vertAlign val="subscript"/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Maths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vertAlign val="superscript"/>
      <sz val="8"/>
      <name val="Calibri"/>
      <family val="2"/>
    </font>
    <font>
      <b/>
      <vertAlign val="subscript"/>
      <sz val="8"/>
      <name val="Calibri"/>
      <family val="2"/>
    </font>
    <font>
      <sz val="8"/>
      <name val="Calibri"/>
      <family val="2"/>
    </font>
    <font>
      <i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AEDF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5"/>
      </left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 indent="2"/>
    </xf>
    <xf numFmtId="1" fontId="2" fillId="0" borderId="0" xfId="0" applyNumberFormat="1" applyFont="1" applyAlignment="1">
      <alignment horizontal="right" indent="1"/>
    </xf>
    <xf numFmtId="2" fontId="10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6" fontId="2" fillId="0" borderId="0" xfId="0" applyNumberFormat="1" applyFont="1" applyAlignment="1">
      <alignment horizontal="right" vertical="center" indent="2"/>
    </xf>
    <xf numFmtId="0" fontId="2" fillId="0" borderId="3" xfId="0" applyFont="1" applyBorder="1" applyAlignment="1">
      <alignment horizontal="right" indent="2"/>
    </xf>
    <xf numFmtId="1" fontId="2" fillId="0" borderId="3" xfId="0" applyNumberFormat="1" applyFont="1" applyBorder="1"/>
    <xf numFmtId="164" fontId="2" fillId="0" borderId="3" xfId="0" applyNumberFormat="1" applyFont="1" applyBorder="1" applyAlignment="1">
      <alignment horizontal="right" indent="2"/>
    </xf>
    <xf numFmtId="2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4" fontId="2" fillId="0" borderId="0" xfId="0" applyNumberFormat="1" applyFont="1"/>
    <xf numFmtId="0" fontId="13" fillId="0" borderId="0" xfId="0" applyFont="1"/>
    <xf numFmtId="2" fontId="2" fillId="0" borderId="0" xfId="0" applyNumberFormat="1" applyFont="1"/>
    <xf numFmtId="0" fontId="14" fillId="0" borderId="0" xfId="0" applyFont="1"/>
    <xf numFmtId="0" fontId="2" fillId="0" borderId="0" xfId="0" applyFont="1" applyAlignment="1">
      <alignment horizontal="center" vertical="center"/>
    </xf>
    <xf numFmtId="164" fontId="3" fillId="0" borderId="0" xfId="1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167" fontId="2" fillId="0" borderId="6" xfId="0" applyNumberFormat="1" applyFont="1" applyBorder="1" applyAlignment="1">
      <alignment horizontal="center"/>
    </xf>
    <xf numFmtId="165" fontId="2" fillId="0" borderId="5" xfId="0" applyNumberFormat="1" applyFont="1" applyBorder="1"/>
    <xf numFmtId="0" fontId="1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165" fontId="2" fillId="0" borderId="3" xfId="0" applyNumberFormat="1" applyFont="1" applyBorder="1"/>
    <xf numFmtId="0" fontId="2" fillId="0" borderId="9" xfId="0" applyFont="1" applyBorder="1"/>
    <xf numFmtId="164" fontId="2" fillId="0" borderId="10" xfId="0" applyNumberFormat="1" applyFont="1" applyBorder="1" applyAlignment="1">
      <alignment horizontal="center"/>
    </xf>
    <xf numFmtId="0" fontId="2" fillId="0" borderId="7" xfId="0" applyFont="1" applyBorder="1"/>
    <xf numFmtId="164" fontId="2" fillId="0" borderId="11" xfId="0" applyNumberFormat="1" applyFont="1" applyBorder="1" applyAlignment="1">
      <alignment horizontal="center"/>
    </xf>
    <xf numFmtId="0" fontId="2" fillId="0" borderId="8" xfId="0" applyFont="1" applyBorder="1"/>
    <xf numFmtId="164" fontId="2" fillId="0" borderId="12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0" fontId="16" fillId="3" borderId="0" xfId="0" applyFont="1" applyFill="1" applyAlignment="1">
      <alignment horizontal="center" vertical="center" wrapText="1"/>
    </xf>
    <xf numFmtId="2" fontId="2" fillId="5" borderId="0" xfId="0" applyNumberFormat="1" applyFont="1" applyFill="1"/>
    <xf numFmtId="165" fontId="2" fillId="5" borderId="0" xfId="0" applyNumberFormat="1" applyFont="1" applyFill="1"/>
    <xf numFmtId="2" fontId="2" fillId="5" borderId="3" xfId="0" applyNumberFormat="1" applyFont="1" applyFill="1" applyBorder="1"/>
    <xf numFmtId="165" fontId="2" fillId="5" borderId="3" xfId="0" applyNumberFormat="1" applyFont="1" applyFill="1" applyBorder="1"/>
    <xf numFmtId="0" fontId="2" fillId="0" borderId="9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/>
    <xf numFmtId="164" fontId="2" fillId="0" borderId="10" xfId="0" applyNumberFormat="1" applyFont="1" applyBorder="1"/>
    <xf numFmtId="164" fontId="5" fillId="0" borderId="10" xfId="0" applyNumberFormat="1" applyFont="1" applyBorder="1"/>
    <xf numFmtId="0" fontId="2" fillId="0" borderId="7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11" xfId="0" applyNumberFormat="1" applyFont="1" applyBorder="1"/>
    <xf numFmtId="164" fontId="5" fillId="0" borderId="11" xfId="0" applyNumberFormat="1" applyFont="1" applyBorder="1"/>
    <xf numFmtId="0" fontId="2" fillId="0" borderId="8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/>
    <xf numFmtId="164" fontId="2" fillId="0" borderId="12" xfId="0" applyNumberFormat="1" applyFont="1" applyBorder="1"/>
    <xf numFmtId="164" fontId="5" fillId="0" borderId="12" xfId="0" applyNumberFormat="1" applyFont="1" applyBorder="1"/>
    <xf numFmtId="0" fontId="2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166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vertical="center"/>
    </xf>
    <xf numFmtId="0" fontId="14" fillId="0" borderId="0" xfId="0" quotePrefix="1" applyFont="1"/>
    <xf numFmtId="164" fontId="5" fillId="0" borderId="0" xfId="0" applyNumberFormat="1" applyFont="1"/>
    <xf numFmtId="164" fontId="3" fillId="0" borderId="0" xfId="0" applyNumberFormat="1" applyFont="1"/>
    <xf numFmtId="0" fontId="2" fillId="0" borderId="2" xfId="0" applyFont="1" applyBorder="1" applyAlignment="1">
      <alignment horizontal="center"/>
    </xf>
    <xf numFmtId="0" fontId="20" fillId="2" borderId="14" xfId="0" applyFont="1" applyFill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3" borderId="17" xfId="0" applyFont="1" applyFill="1" applyBorder="1" applyAlignment="1">
      <alignment horizontal="center" vertical="center" wrapText="1"/>
    </xf>
    <xf numFmtId="0" fontId="21" fillId="4" borderId="17" xfId="0" applyFont="1" applyFill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4" borderId="22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4" fillId="4" borderId="23" xfId="0" applyFont="1" applyFill="1" applyBorder="1" applyAlignment="1">
      <alignment horizontal="center" vertical="center" wrapText="1"/>
    </xf>
    <xf numFmtId="0" fontId="21" fillId="4" borderId="20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left" vertical="center" wrapText="1"/>
    </xf>
    <xf numFmtId="0" fontId="21" fillId="4" borderId="7" xfId="0" applyFont="1" applyFill="1" applyBorder="1" applyAlignment="1">
      <alignment horizontal="left" vertical="center" wrapText="1"/>
    </xf>
    <xf numFmtId="0" fontId="21" fillId="4" borderId="19" xfId="0" applyFont="1" applyFill="1" applyBorder="1" applyAlignment="1">
      <alignment horizontal="left" vertical="center" wrapText="1"/>
    </xf>
    <xf numFmtId="0" fontId="21" fillId="4" borderId="21" xfId="0" applyFont="1" applyFill="1" applyBorder="1" applyAlignment="1">
      <alignment horizontal="left" vertical="center" wrapText="1"/>
    </xf>
    <xf numFmtId="0" fontId="21" fillId="4" borderId="16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17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23" xfId="0" applyFont="1" applyFill="1" applyBorder="1" applyAlignment="1">
      <alignment horizontal="center" vertical="center" wrapText="1"/>
    </xf>
    <xf numFmtId="0" fontId="25" fillId="4" borderId="13" xfId="0" applyFont="1" applyFill="1" applyBorder="1" applyAlignment="1">
      <alignment horizontal="center" vertical="center" wrapText="1"/>
    </xf>
    <xf numFmtId="0" fontId="25" fillId="4" borderId="27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21" fillId="4" borderId="20" xfId="0" applyFont="1" applyFill="1" applyBorder="1" applyAlignment="1">
      <alignment horizontal="center" vertical="center" wrapText="1"/>
    </xf>
    <xf numFmtId="0" fontId="21" fillId="4" borderId="16" xfId="0" applyFont="1" applyFill="1" applyBorder="1" applyAlignment="1">
      <alignment horizontal="left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5" fillId="4" borderId="18" xfId="0" applyFont="1" applyFill="1" applyBorder="1" applyAlignment="1">
      <alignment horizontal="center" vertical="center" wrapText="1"/>
    </xf>
    <xf numFmtId="0" fontId="25" fillId="4" borderId="12" xfId="0" applyFont="1" applyFill="1" applyBorder="1" applyAlignment="1">
      <alignment horizontal="center" vertical="center" wrapText="1"/>
    </xf>
    <xf numFmtId="0" fontId="25" fillId="4" borderId="11" xfId="0" applyFont="1" applyFill="1" applyBorder="1" applyAlignment="1">
      <alignment horizontal="center" vertical="center" wrapText="1"/>
    </xf>
    <xf numFmtId="0" fontId="25" fillId="4" borderId="10" xfId="0" applyFont="1" applyFill="1" applyBorder="1" applyAlignment="1">
      <alignment horizontal="center" vertical="center" wrapText="1"/>
    </xf>
    <xf numFmtId="0" fontId="25" fillId="4" borderId="20" xfId="0" applyFont="1" applyFill="1" applyBorder="1" applyAlignment="1">
      <alignment horizontal="center" vertical="center" wrapText="1"/>
    </xf>
    <xf numFmtId="0" fontId="25" fillId="4" borderId="2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0" fillId="2" borderId="14" xfId="0" applyFont="1" applyFill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center" vertical="center" wrapText="1"/>
    </xf>
    <xf numFmtId="164" fontId="3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03214"/>
      <color rgb="FF009999"/>
      <color rgb="FF006666"/>
      <color rgb="FF006600"/>
      <color rgb="FFB86E00"/>
      <color rgb="FFFF9900"/>
      <color rgb="FFCC00CC"/>
      <color rgb="FF990000"/>
      <color rgb="FFDE8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52813928060319"/>
          <c:y val="6.2647079556460677E-2"/>
          <c:w val="0.84063069800569801"/>
          <c:h val="0.8040007548289265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6600"/>
                </a:solidFill>
              </a:ln>
            </c:spPr>
          </c:marker>
          <c:dPt>
            <c:idx val="0"/>
            <c:marker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32A-4973-BF18-0F255BC0D525}"/>
              </c:ext>
            </c:extLst>
          </c:dPt>
          <c:dPt>
            <c:idx val="1"/>
            <c:marker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32A-4973-BF18-0F255BC0D525}"/>
              </c:ext>
            </c:extLst>
          </c:dPt>
          <c:dPt>
            <c:idx val="2"/>
            <c:marker>
              <c:spPr>
                <a:solidFill>
                  <a:schemeClr val="accent6">
                    <a:lumMod val="75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32A-4973-BF18-0F255BC0D525}"/>
              </c:ext>
            </c:extLst>
          </c:dPt>
          <c:errBars>
            <c:errDir val="y"/>
            <c:errBarType val="both"/>
            <c:errValType val="cust"/>
            <c:noEndCap val="1"/>
            <c:plus>
              <c:numRef>
                <c:f>'AM chronic lethal CTLBB'!$D$19:$D$26</c:f>
                <c:numCache>
                  <c:formatCode>0.0000</c:formatCode>
                  <c:ptCount val="8"/>
                  <c:pt idx="0">
                    <c:v>0.14169341742835351</c:v>
                  </c:pt>
                  <c:pt idx="1">
                    <c:v>0.11449246665727397</c:v>
                  </c:pt>
                  <c:pt idx="2">
                    <c:v>0</c:v>
                  </c:pt>
                </c:numCache>
              </c:numRef>
            </c:plus>
            <c:minus>
              <c:numRef>
                <c:f>'AM chronic lethal CTLBB'!$C$19:$C$26</c:f>
                <c:numCache>
                  <c:formatCode>0.0000</c:formatCode>
                  <c:ptCount val="8"/>
                  <c:pt idx="0">
                    <c:v>0.21250124677700322</c:v>
                  </c:pt>
                  <c:pt idx="1">
                    <c:v>9.8131993278142926E-2</c:v>
                  </c:pt>
                  <c:pt idx="2">
                    <c:v>3.3033924374744359</c:v>
                  </c:pt>
                </c:numCache>
              </c:numRef>
            </c:minus>
          </c:errBars>
          <c:xVal>
            <c:numRef>
              <c:f>'AM chronic lethal CTLBB'!$F$8:$F$10</c:f>
              <c:numCache>
                <c:formatCode>0.00</c:formatCode>
                <c:ptCount val="3"/>
                <c:pt idx="0">
                  <c:v>2.54</c:v>
                </c:pt>
                <c:pt idx="1">
                  <c:v>2.54</c:v>
                </c:pt>
                <c:pt idx="2">
                  <c:v>3.17</c:v>
                </c:pt>
              </c:numCache>
            </c:numRef>
          </c:xVal>
          <c:yVal>
            <c:numRef>
              <c:f>'AM chronic lethal CTLBB'!$H$8:$H$10</c:f>
              <c:numCache>
                <c:formatCode>0.0000</c:formatCode>
                <c:ptCount val="3"/>
                <c:pt idx="0">
                  <c:v>-0.89303769297521252</c:v>
                </c:pt>
                <c:pt idx="1">
                  <c:v>-0.67823479620445148</c:v>
                </c:pt>
                <c:pt idx="2">
                  <c:v>-1.3991029025501378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2A-4973-BF18-0F255BC0D525}"/>
            </c:ext>
          </c:extLst>
        </c:ser>
        <c:ser>
          <c:idx val="1"/>
          <c:order val="1"/>
          <c:tx>
            <c:v>TLM</c:v>
          </c:tx>
          <c:spPr>
            <a:ln w="22225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5911212606837607"/>
                  <c:y val="0.20811268343815514"/>
                </c:manualLayout>
              </c:layout>
              <c:numFmt formatCode="#,##0.000" sourceLinked="0"/>
            </c:trendlineLbl>
          </c:trendline>
          <c:xVal>
            <c:numRef>
              <c:f>'AM chronic lethal CTLBB'!$F$7:$F$11</c:f>
              <c:numCache>
                <c:formatCode>0.00</c:formatCode>
                <c:ptCount val="5"/>
                <c:pt idx="0">
                  <c:v>0.01</c:v>
                </c:pt>
                <c:pt idx="1">
                  <c:v>2.54</c:v>
                </c:pt>
                <c:pt idx="2">
                  <c:v>2.54</c:v>
                </c:pt>
                <c:pt idx="3">
                  <c:v>3.17</c:v>
                </c:pt>
                <c:pt idx="4">
                  <c:v>5.5</c:v>
                </c:pt>
              </c:numCache>
            </c:numRef>
          </c:xVal>
          <c:yVal>
            <c:numRef>
              <c:f>'AM chronic lethal CTLBB'!$I$7:$I$11</c:f>
              <c:numCache>
                <c:formatCode>0.0000</c:formatCode>
                <c:ptCount val="5"/>
                <c:pt idx="0">
                  <c:v>1.5854745360900659</c:v>
                </c:pt>
                <c:pt idx="1">
                  <c:v>-0.79272546390993393</c:v>
                </c:pt>
                <c:pt idx="2">
                  <c:v>-0.79272546390993393</c:v>
                </c:pt>
                <c:pt idx="3">
                  <c:v>-1.3849254639099335</c:v>
                </c:pt>
                <c:pt idx="4">
                  <c:v>-3.5751254639099339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2A-4973-BF18-0F255BC0D525}"/>
            </c:ext>
          </c:extLst>
        </c:ser>
        <c:ser>
          <c:idx val="2"/>
          <c:order val="2"/>
          <c:tx>
            <c:v>Res std error lower</c:v>
          </c:tx>
          <c:spPr>
            <a:ln w="19050"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'AM chronic lethal CTLBB'!$B$31:$B$32</c:f>
              <c:numCache>
                <c:formatCode>0.00</c:formatCode>
                <c:ptCount val="2"/>
                <c:pt idx="0">
                  <c:v>0.01</c:v>
                </c:pt>
                <c:pt idx="1">
                  <c:v>5.5</c:v>
                </c:pt>
              </c:numCache>
            </c:numRef>
          </c:xVal>
          <c:yVal>
            <c:numRef>
              <c:f>'AM chronic lethal CTLBB'!$C$31:$C$32</c:f>
              <c:numCache>
                <c:formatCode>0.0000</c:formatCode>
                <c:ptCount val="2"/>
                <c:pt idx="0">
                  <c:v>1.4773735276348048</c:v>
                </c:pt>
                <c:pt idx="1">
                  <c:v>-3.6832264723651948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2A-4973-BF18-0F255BC0D525}"/>
            </c:ext>
          </c:extLst>
        </c:ser>
        <c:ser>
          <c:idx val="4"/>
          <c:order val="3"/>
          <c:tx>
            <c:v>RMSE</c:v>
          </c:tx>
          <c:spPr>
            <a:ln w="19050"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832A-4973-BF18-0F255BC0D525}"/>
              </c:ext>
            </c:extLst>
          </c:dPt>
          <c:xVal>
            <c:numRef>
              <c:f>'AM chronic lethal CTLBB'!$B$31:$B$32</c:f>
              <c:numCache>
                <c:formatCode>0.00</c:formatCode>
                <c:ptCount val="2"/>
                <c:pt idx="0">
                  <c:v>0.01</c:v>
                </c:pt>
                <c:pt idx="1">
                  <c:v>5.5</c:v>
                </c:pt>
              </c:numCache>
            </c:numRef>
          </c:xVal>
          <c:yVal>
            <c:numRef>
              <c:f>'AM chronic lethal CTLBB'!$D$31:$D$32</c:f>
              <c:numCache>
                <c:formatCode>0.0000</c:formatCode>
                <c:ptCount val="2"/>
                <c:pt idx="0">
                  <c:v>1.6935755445453271</c:v>
                </c:pt>
                <c:pt idx="1">
                  <c:v>-3.467024455454673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32A-4973-BF18-0F255BC0D525}"/>
            </c:ext>
          </c:extLst>
        </c:ser>
        <c:ser>
          <c:idx val="3"/>
          <c:order val="4"/>
          <c:tx>
            <c:v>Max conc</c:v>
          </c:tx>
          <c:spPr>
            <a:ln w="19050">
              <a:noFill/>
            </a:ln>
          </c:spPr>
          <c:marker>
            <c:symbol val="circle"/>
            <c:size val="7"/>
            <c:spPr>
              <a:noFill/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'AM chronic lethal CTLBB'!$F$41:$F$47</c:f>
              <c:numCache>
                <c:formatCode>General</c:formatCode>
                <c:ptCount val="7"/>
                <c:pt idx="0">
                  <c:v>3.17</c:v>
                </c:pt>
                <c:pt idx="1">
                  <c:v>3.72</c:v>
                </c:pt>
                <c:pt idx="2">
                  <c:v>3.72</c:v>
                </c:pt>
                <c:pt idx="3">
                  <c:v>4.3499999999999996</c:v>
                </c:pt>
                <c:pt idx="4">
                  <c:v>4.3499999999999996</c:v>
                </c:pt>
                <c:pt idx="5">
                  <c:v>4.3499999999999996</c:v>
                </c:pt>
                <c:pt idx="6">
                  <c:v>4.93</c:v>
                </c:pt>
              </c:numCache>
            </c:numRef>
          </c:xVal>
          <c:yVal>
            <c:numRef>
              <c:f>'AM chronic lethal CTLBB'!$G$41:$G$47</c:f>
              <c:numCache>
                <c:formatCode>0.0000</c:formatCode>
                <c:ptCount val="7"/>
                <c:pt idx="0">
                  <c:v>-1.7654653443605923</c:v>
                </c:pt>
                <c:pt idx="1">
                  <c:v>-1.7208929091241492</c:v>
                </c:pt>
                <c:pt idx="2">
                  <c:v>-1.7270394513159071</c:v>
                </c:pt>
                <c:pt idx="3">
                  <c:v>-2.4014882859039566</c:v>
                </c:pt>
                <c:pt idx="4">
                  <c:v>-2.4014882859039566</c:v>
                </c:pt>
                <c:pt idx="5">
                  <c:v>-3.7068396553505805</c:v>
                </c:pt>
                <c:pt idx="6">
                  <c:v>-3.3815018651931008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05-483B-AF70-08BD9708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27032"/>
        <c:axId val="542926248"/>
      </c:scatterChart>
      <c:valAx>
        <c:axId val="542927032"/>
        <c:scaling>
          <c:orientation val="minMax"/>
          <c:max val="5.5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Log Kow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542926248"/>
        <c:crossesAt val="-7"/>
        <c:crossBetween val="midCat"/>
        <c:minorUnit val="0.5"/>
      </c:valAx>
      <c:valAx>
        <c:axId val="542926248"/>
        <c:scaling>
          <c:orientation val="minMax"/>
          <c:max val="1"/>
          <c:min val="-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 Log LC</a:t>
                </a:r>
                <a:r>
                  <a:rPr lang="en-US" b="0" baseline="-25000"/>
                  <a:t>10</a:t>
                </a:r>
                <a:r>
                  <a:rPr lang="en-US" b="0"/>
                  <a:t> (mM)</a:t>
                </a:r>
              </a:p>
            </c:rich>
          </c:tx>
          <c:layout>
            <c:manualLayout>
              <c:xMode val="edge"/>
              <c:yMode val="edge"/>
              <c:x val="9.1700374747489266E-3"/>
              <c:y val="0.30614073790719104"/>
            </c:manualLayout>
          </c:layout>
          <c:overlay val="0"/>
        </c:title>
        <c:numFmt formatCode="0.0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542927032"/>
        <c:crossesAt val="1.0000000000000002E-2"/>
        <c:crossBetween val="midCat"/>
        <c:majorUnit val="1"/>
        <c:minorUnit val="0.5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4069811286292242"/>
          <c:y val="0.15991908812816838"/>
          <c:w val="0.1676802884201159"/>
          <c:h val="0.16135440516743918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ysClr val="windowText" lastClr="000000"/>
      </a:solidFill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369571</xdr:colOff>
      <xdr:row>15</xdr:row>
      <xdr:rowOff>34290</xdr:rowOff>
    </xdr:from>
    <xdr:to>
      <xdr:col>13</xdr:col>
      <xdr:colOff>334071</xdr:colOff>
      <xdr:row>37</xdr:row>
      <xdr:rowOff>52990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0.67826</cdr:x>
      <cdr:y>0.03106</cdr:y>
    </cdr:from>
    <cdr:to>
      <cdr:x>0.95706</cdr:x>
      <cdr:y>0.15308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11F9FB90-8D36-44CF-A8EC-D019AE0AA86E}"/>
            </a:ext>
          </a:extLst>
        </cdr:cNvPr>
        <cdr:cNvGrpSpPr/>
      </cdr:nvGrpSpPr>
      <cdr:grpSpPr>
        <a:xfrm xmlns:a="http://schemas.openxmlformats.org/drawingml/2006/main">
          <a:off x="3809108" y="118525"/>
          <a:ext cx="1565741" cy="465628"/>
          <a:chOff x="-1" y="164838"/>
          <a:chExt cx="1276509" cy="335417"/>
        </a:xfrm>
      </cdr:grpSpPr>
      <cdr:grpSp>
        <cdr:nvGrpSpPr>
          <cdr:cNvPr id="3" name="Group 2">
            <a:extLst xmlns:a="http://schemas.openxmlformats.org/drawingml/2006/main">
              <a:ext uri="{FF2B5EF4-FFF2-40B4-BE49-F238E27FC236}">
                <a16:creationId xmlns:a16="http://schemas.microsoft.com/office/drawing/2014/main" id="{459DD468-D5A3-4C63-AD18-AD28CB22C1A5}"/>
              </a:ext>
            </a:extLst>
          </cdr:cNvPr>
          <cdr:cNvGrpSpPr/>
        </cdr:nvGrpSpPr>
        <cdr:grpSpPr>
          <a:xfrm xmlns:a="http://schemas.openxmlformats.org/drawingml/2006/main">
            <a:off x="-1" y="202660"/>
            <a:ext cx="91946" cy="199260"/>
            <a:chOff x="-1" y="211218"/>
            <a:chExt cx="90440" cy="208949"/>
          </a:xfrm>
        </cdr:grpSpPr>
        <cdr:sp macro="" textlink="">
          <cdr:nvSpPr>
            <cdr:cNvPr id="10" name="Oval 9">
              <a:extLst xmlns:a="http://schemas.openxmlformats.org/drawingml/2006/main">
                <a:ext uri="{FF2B5EF4-FFF2-40B4-BE49-F238E27FC236}">
                  <a16:creationId xmlns:a16="http://schemas.microsoft.com/office/drawing/2014/main" id="{4004A91B-B1AB-41DF-A126-F85C78A48BF0}"/>
                </a:ext>
              </a:extLst>
            </cdr:cNvPr>
            <cdr:cNvSpPr/>
          </cdr:nvSpPr>
          <cdr:spPr>
            <a:xfrm xmlns:a="http://schemas.openxmlformats.org/drawingml/2006/main">
              <a:off x="439" y="211218"/>
              <a:ext cx="90000" cy="74185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chemeClr val="accent6">
                <a:lumMod val="60000"/>
                <a:lumOff val="40000"/>
              </a:schemeClr>
            </a:solidFill>
            <a:ln xmlns:a="http://schemas.openxmlformats.org/drawingml/2006/main" w="6350">
              <a:solidFill>
                <a:schemeClr val="accent6">
                  <a:lumMod val="60000"/>
                  <a:lumOff val="40000"/>
                </a:schemeClr>
              </a:solidFill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endParaRPr lang="en-AU" sz="1100"/>
            </a:p>
          </cdr:txBody>
        </cdr:sp>
        <cdr:sp macro="" textlink="">
          <cdr:nvSpPr>
            <cdr:cNvPr id="11" name="Oval 10">
              <a:extLst xmlns:a="http://schemas.openxmlformats.org/drawingml/2006/main">
                <a:ext uri="{FF2B5EF4-FFF2-40B4-BE49-F238E27FC236}">
                  <a16:creationId xmlns:a16="http://schemas.microsoft.com/office/drawing/2014/main" id="{2A090CD3-E710-432F-A2CB-FCF57B653E64}"/>
                </a:ext>
              </a:extLst>
            </cdr:cNvPr>
            <cdr:cNvSpPr/>
          </cdr:nvSpPr>
          <cdr:spPr>
            <a:xfrm xmlns:a="http://schemas.openxmlformats.org/drawingml/2006/main">
              <a:off x="-1" y="345982"/>
              <a:ext cx="90001" cy="74185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chemeClr val="accent6">
                <a:lumMod val="75000"/>
              </a:schemeClr>
            </a:solidFill>
            <a:ln xmlns:a="http://schemas.openxmlformats.org/drawingml/2006/main" w="6350">
              <a:solidFill>
                <a:schemeClr val="accent6">
                  <a:lumMod val="75000"/>
                </a:schemeClr>
              </a:solidFill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endParaRPr lang="en-AU" sz="1100"/>
            </a:p>
          </cdr:txBody>
        </cdr:sp>
      </cdr:grpSp>
      <cdr:grpSp>
        <cdr:nvGrpSpPr>
          <cdr:cNvPr id="4" name="Group 3">
            <a:extLst xmlns:a="http://schemas.openxmlformats.org/drawingml/2006/main">
              <a:ext uri="{FF2B5EF4-FFF2-40B4-BE49-F238E27FC236}">
                <a16:creationId xmlns:a16="http://schemas.microsoft.com/office/drawing/2014/main" id="{D9CA0499-ADCD-47F8-8B0A-8E0AA59170E4}"/>
              </a:ext>
            </a:extLst>
          </cdr:cNvPr>
          <cdr:cNvGrpSpPr/>
        </cdr:nvGrpSpPr>
        <cdr:grpSpPr>
          <a:xfrm xmlns:a="http://schemas.openxmlformats.org/drawingml/2006/main">
            <a:off x="55757" y="164838"/>
            <a:ext cx="1220751" cy="335417"/>
            <a:chOff x="55286" y="172853"/>
            <a:chExt cx="1200743" cy="351725"/>
          </a:xfrm>
        </cdr:grpSpPr>
        <cdr:sp macro="" textlink="">
          <cdr:nvSpPr>
            <cdr:cNvPr id="6" name="TextBox 12">
              <a:extLst xmlns:a="http://schemas.openxmlformats.org/drawingml/2006/main">
                <a:ext uri="{FF2B5EF4-FFF2-40B4-BE49-F238E27FC236}">
                  <a16:creationId xmlns:a16="http://schemas.microsoft.com/office/drawing/2014/main" id="{A1C6AEC4-28FC-42FF-9AA3-27E23E50BE30}"/>
                </a:ext>
              </a:extLst>
            </cdr:cNvPr>
            <cdr:cNvSpPr txBox="1"/>
          </cdr:nvSpPr>
          <cdr:spPr>
            <a:xfrm xmlns:a="http://schemas.openxmlformats.org/drawingml/2006/main">
              <a:off x="55286" y="172853"/>
              <a:ext cx="773360" cy="20269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AU" sz="900">
                  <a:latin typeface="Arial" panose="020B0604020202020204" pitchFamily="34" charset="0"/>
                  <a:cs typeface="Arial" panose="020B0604020202020204" pitchFamily="34" charset="0"/>
                </a:rPr>
                <a:t>Toluene</a:t>
              </a:r>
            </a:p>
          </cdr:txBody>
        </cdr:sp>
        <cdr:sp macro="" textlink="">
          <cdr:nvSpPr>
            <cdr:cNvPr id="7" name="TextBox 13">
              <a:extLst xmlns:a="http://schemas.openxmlformats.org/drawingml/2006/main">
                <a:ext uri="{FF2B5EF4-FFF2-40B4-BE49-F238E27FC236}">
                  <a16:creationId xmlns:a16="http://schemas.microsoft.com/office/drawing/2014/main" id="{8A62359E-0A4F-4DBF-9DBA-15EDFBC3A439}"/>
                </a:ext>
              </a:extLst>
            </cdr:cNvPr>
            <cdr:cNvSpPr txBox="1"/>
          </cdr:nvSpPr>
          <cdr:spPr>
            <a:xfrm xmlns:a="http://schemas.openxmlformats.org/drawingml/2006/main">
              <a:off x="55286" y="321881"/>
              <a:ext cx="1200743" cy="20269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AU" sz="900">
                  <a:latin typeface="Arial" panose="020B0604020202020204" pitchFamily="34" charset="0"/>
                  <a:cs typeface="Arial" panose="020B0604020202020204" pitchFamily="34" charset="0"/>
                </a:rPr>
                <a:t>Naphthalene</a:t>
              </a:r>
            </a:p>
          </cdr:txBody>
        </cdr:sp>
      </cdr:grp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Z24"/>
  <sheetViews>
    <sheetView workbookViewId="0">
      <selection activeCell="E23" sqref="E23"/>
    </sheetView>
  </sheetViews>
  <sheetFormatPr defaultRowHeight="14.45"/>
  <cols>
    <col min="2" max="2" width="18.140625" customWidth="1"/>
    <col min="3" max="3" width="10.7109375" customWidth="1"/>
    <col min="4" max="4" width="10" customWidth="1"/>
    <col min="5" max="5" width="11.5703125" customWidth="1"/>
    <col min="6" max="7" width="11.28515625" customWidth="1"/>
    <col min="9" max="9" width="23.5703125" customWidth="1"/>
    <col min="10" max="10" width="19.85546875" customWidth="1"/>
    <col min="11" max="11" width="20.5703125" customWidth="1"/>
    <col min="12" max="12" width="10.28515625" customWidth="1"/>
    <col min="13" max="13" width="12.140625" bestFit="1" customWidth="1"/>
    <col min="14" max="14" width="12" bestFit="1" customWidth="1"/>
    <col min="15" max="16" width="12" customWidth="1"/>
    <col min="17" max="17" width="12.140625" bestFit="1" customWidth="1"/>
    <col min="20" max="20" width="12.28515625" bestFit="1" customWidth="1"/>
    <col min="21" max="21" width="15.42578125" customWidth="1"/>
    <col min="25" max="25" width="12.140625" bestFit="1" customWidth="1"/>
    <col min="26" max="26" width="15.28515625" customWidth="1"/>
  </cols>
  <sheetData>
    <row r="3" spans="2:26" ht="28.9" customHeight="1">
      <c r="B3" s="124" t="s">
        <v>0</v>
      </c>
      <c r="C3" s="124" t="s">
        <v>1</v>
      </c>
      <c r="D3" s="80" t="s">
        <v>2</v>
      </c>
      <c r="E3" s="80" t="s">
        <v>3</v>
      </c>
      <c r="F3" s="80" t="s">
        <v>4</v>
      </c>
      <c r="G3" s="124" t="s">
        <v>5</v>
      </c>
      <c r="I3" s="51" t="s">
        <v>6</v>
      </c>
      <c r="K3" s="44" t="s">
        <v>7</v>
      </c>
      <c r="L3" s="70" t="s">
        <v>8</v>
      </c>
      <c r="M3" s="122" t="s">
        <v>9</v>
      </c>
      <c r="N3" s="122"/>
      <c r="O3" s="122"/>
      <c r="P3" s="122"/>
      <c r="Q3" s="122" t="s">
        <v>10</v>
      </c>
      <c r="R3" s="122"/>
      <c r="S3" s="122"/>
      <c r="T3" s="122"/>
      <c r="U3" s="122"/>
      <c r="V3" s="122" t="s">
        <v>11</v>
      </c>
      <c r="W3" s="122"/>
      <c r="X3" s="122"/>
      <c r="Y3" s="122"/>
      <c r="Z3" s="123"/>
    </row>
    <row r="4" spans="2:26" ht="31.5" customHeight="1">
      <c r="B4" s="125"/>
      <c r="C4" s="125"/>
      <c r="D4" s="81" t="s">
        <v>12</v>
      </c>
      <c r="E4" s="81" t="s">
        <v>12</v>
      </c>
      <c r="F4" s="81" t="s">
        <v>12</v>
      </c>
      <c r="G4" s="125"/>
      <c r="K4" s="48"/>
      <c r="L4" s="15" t="s">
        <v>13</v>
      </c>
      <c r="M4" s="16" t="s">
        <v>14</v>
      </c>
      <c r="N4" s="16" t="s">
        <v>15</v>
      </c>
      <c r="O4" s="16" t="s">
        <v>16</v>
      </c>
      <c r="P4" s="16" t="s">
        <v>17</v>
      </c>
      <c r="Q4" s="16" t="s">
        <v>14</v>
      </c>
      <c r="R4" s="16" t="s">
        <v>15</v>
      </c>
      <c r="S4" s="16" t="s">
        <v>16</v>
      </c>
      <c r="T4" s="16" t="s">
        <v>17</v>
      </c>
      <c r="U4" s="71" t="s">
        <v>18</v>
      </c>
      <c r="V4" s="16" t="s">
        <v>14</v>
      </c>
      <c r="W4" s="16" t="s">
        <v>15</v>
      </c>
      <c r="X4" s="16" t="s">
        <v>16</v>
      </c>
      <c r="Y4" s="16" t="s">
        <v>17</v>
      </c>
      <c r="Z4" s="72" t="s">
        <v>18</v>
      </c>
    </row>
    <row r="5" spans="2:26">
      <c r="B5" s="98" t="s">
        <v>19</v>
      </c>
      <c r="C5" s="102" t="s">
        <v>20</v>
      </c>
      <c r="D5" s="84" t="s">
        <v>21</v>
      </c>
      <c r="E5" s="85" t="s">
        <v>22</v>
      </c>
      <c r="F5" s="95" t="s">
        <v>23</v>
      </c>
      <c r="G5" s="119" t="s">
        <v>24</v>
      </c>
      <c r="K5" s="44" t="s">
        <v>25</v>
      </c>
      <c r="L5" s="45">
        <v>92.1</v>
      </c>
      <c r="M5" s="56">
        <v>11123</v>
      </c>
      <c r="N5" s="57">
        <f>M5/L5</f>
        <v>120.77090119435397</v>
      </c>
      <c r="O5" s="58">
        <f>LOG(N5/1000)</f>
        <v>-0.91803769297521254</v>
      </c>
      <c r="P5" s="59">
        <f>O5+$L$17</f>
        <v>-0.89303769297521252</v>
      </c>
      <c r="Q5" s="44">
        <v>6819</v>
      </c>
      <c r="R5" s="58">
        <f>Q5/L5</f>
        <v>74.039087947882734</v>
      </c>
      <c r="S5" s="58">
        <f>LOG(R5/1000)</f>
        <v>-1.1305389397522156</v>
      </c>
      <c r="T5" s="32">
        <f>S5+$L$17</f>
        <v>-1.1055389397522157</v>
      </c>
      <c r="U5" s="60">
        <f>T5-P5</f>
        <v>-0.21250124677700322</v>
      </c>
      <c r="V5" s="44">
        <v>15414</v>
      </c>
      <c r="W5" s="58">
        <f>V5/L5</f>
        <v>167.36156351791533</v>
      </c>
      <c r="X5" s="58">
        <f>LOG(W5/1000)</f>
        <v>-0.77634427554685903</v>
      </c>
      <c r="Y5" s="58">
        <f>X5+$L$17</f>
        <v>-0.75134427554685901</v>
      </c>
      <c r="Z5" s="60">
        <f>Y5-P5</f>
        <v>0.14169341742835351</v>
      </c>
    </row>
    <row r="6" spans="2:26">
      <c r="B6" s="99"/>
      <c r="C6" s="103"/>
      <c r="D6" s="87" t="s">
        <v>26</v>
      </c>
      <c r="E6" s="88" t="s">
        <v>27</v>
      </c>
      <c r="F6" s="96" t="s">
        <v>28</v>
      </c>
      <c r="G6" s="118"/>
      <c r="K6" s="46" t="s">
        <v>25</v>
      </c>
      <c r="L6" s="47">
        <v>92.1</v>
      </c>
      <c r="M6" s="61">
        <v>18240</v>
      </c>
      <c r="N6" s="62">
        <f>M6/L6</f>
        <v>198.04560260586319</v>
      </c>
      <c r="O6" s="32">
        <f t="shared" ref="O6:O7" si="0">LOG(N6/1000)</f>
        <v>-0.70323479620445151</v>
      </c>
      <c r="P6" s="63">
        <f>O6+$L$17</f>
        <v>-0.67823479620445148</v>
      </c>
      <c r="Q6" s="46">
        <v>14551</v>
      </c>
      <c r="R6" s="32">
        <f t="shared" ref="R6:R7" si="1">Q6/L6</f>
        <v>157.9913137893594</v>
      </c>
      <c r="S6" s="32">
        <f t="shared" ref="S6:S7" si="2">LOG(R6/1000)</f>
        <v>-0.80136678948259443</v>
      </c>
      <c r="T6" s="32">
        <f>S6+$L$17</f>
        <v>-0.77636678948259441</v>
      </c>
      <c r="U6" s="64">
        <f>T6-P6</f>
        <v>-9.8131993278142926E-2</v>
      </c>
      <c r="V6" s="46">
        <v>23742</v>
      </c>
      <c r="W6" s="32">
        <f t="shared" ref="W6:W7" si="3">V6/L6</f>
        <v>257.78501628664498</v>
      </c>
      <c r="X6" s="32">
        <f t="shared" ref="X6:X7" si="4">LOG(W6/1000)</f>
        <v>-0.58874232954717753</v>
      </c>
      <c r="Y6" s="32">
        <f>X6+$L$17</f>
        <v>-0.56374232954717751</v>
      </c>
      <c r="Z6" s="64">
        <f>Y6-P6</f>
        <v>0.11449246665727397</v>
      </c>
    </row>
    <row r="7" spans="2:26">
      <c r="B7" s="100"/>
      <c r="C7" s="110" t="s">
        <v>29</v>
      </c>
      <c r="D7" s="82" t="s">
        <v>30</v>
      </c>
      <c r="E7" s="83" t="s">
        <v>31</v>
      </c>
      <c r="F7" s="94" t="s">
        <v>32</v>
      </c>
      <c r="G7" s="120"/>
      <c r="K7" s="46" t="s">
        <v>33</v>
      </c>
      <c r="L7" s="47">
        <v>128.19999999999999</v>
      </c>
      <c r="M7" s="61">
        <v>2212</v>
      </c>
      <c r="N7" s="62">
        <f t="shared" ref="N7" si="5">M7/L7</f>
        <v>17.254290171606865</v>
      </c>
      <c r="O7" s="32">
        <f t="shared" si="0"/>
        <v>-1.7631029025501379</v>
      </c>
      <c r="P7" s="63">
        <f>O7+$L$18</f>
        <v>-1.3991029025501378</v>
      </c>
      <c r="Q7" s="46">
        <v>1.1000000000000001</v>
      </c>
      <c r="R7" s="32">
        <f t="shared" si="1"/>
        <v>8.5803432137285512E-3</v>
      </c>
      <c r="S7" s="32">
        <f t="shared" si="2"/>
        <v>-5.0664953400245736</v>
      </c>
      <c r="T7" s="32">
        <f>S7+$L$18</f>
        <v>-4.7024953400245737</v>
      </c>
      <c r="U7" s="64">
        <f>T7-P7</f>
        <v>-3.3033924374744359</v>
      </c>
      <c r="V7" s="46">
        <v>2212</v>
      </c>
      <c r="W7" s="32">
        <f t="shared" si="3"/>
        <v>17.254290171606865</v>
      </c>
      <c r="X7" s="32">
        <f t="shared" si="4"/>
        <v>-1.7631029025501379</v>
      </c>
      <c r="Y7" s="32">
        <f>X7+$L$18</f>
        <v>-1.3991029025501378</v>
      </c>
      <c r="Z7" s="64">
        <f>Y7-P7</f>
        <v>0</v>
      </c>
    </row>
    <row r="8" spans="2:26">
      <c r="B8" s="101"/>
      <c r="C8" s="105"/>
      <c r="D8" s="87" t="s">
        <v>34</v>
      </c>
      <c r="E8" s="88" t="s">
        <v>35</v>
      </c>
      <c r="F8" s="89" t="s">
        <v>36</v>
      </c>
      <c r="G8" s="121"/>
      <c r="K8" s="46"/>
      <c r="L8" s="47"/>
      <c r="M8" s="61"/>
      <c r="N8" s="62"/>
      <c r="O8" s="32"/>
      <c r="P8" s="63"/>
      <c r="Q8" s="46"/>
      <c r="R8" s="32"/>
      <c r="S8" s="32"/>
      <c r="T8" s="32"/>
      <c r="U8" s="64"/>
      <c r="V8" s="46"/>
      <c r="W8" s="32"/>
      <c r="X8" s="32"/>
      <c r="Y8" s="32"/>
      <c r="Z8" s="64"/>
    </row>
    <row r="9" spans="2:26" ht="15">
      <c r="B9" s="98" t="s">
        <v>37</v>
      </c>
      <c r="C9" s="102" t="s">
        <v>20</v>
      </c>
      <c r="D9" s="84" t="s">
        <v>38</v>
      </c>
      <c r="E9" s="85" t="s">
        <v>39</v>
      </c>
      <c r="F9" s="106" t="s">
        <v>40</v>
      </c>
      <c r="G9" s="119" t="s">
        <v>41</v>
      </c>
      <c r="H9" s="41"/>
      <c r="K9" s="46"/>
      <c r="L9" s="47"/>
      <c r="M9" s="61"/>
      <c r="N9" s="62"/>
      <c r="O9" s="32"/>
      <c r="P9" s="63"/>
      <c r="Q9" s="46"/>
      <c r="R9" s="32"/>
      <c r="S9" s="32"/>
      <c r="T9" s="32"/>
      <c r="U9" s="64"/>
      <c r="V9" s="46"/>
      <c r="W9" s="32"/>
      <c r="X9" s="32"/>
      <c r="Y9" s="32"/>
      <c r="Z9" s="64"/>
    </row>
    <row r="10" spans="2:26">
      <c r="B10" s="99"/>
      <c r="C10" s="103"/>
      <c r="D10" s="87" t="s">
        <v>42</v>
      </c>
      <c r="E10" s="88" t="s">
        <v>43</v>
      </c>
      <c r="F10" s="107"/>
      <c r="G10" s="118"/>
      <c r="K10" s="46"/>
      <c r="L10" s="47"/>
      <c r="M10" s="61"/>
      <c r="N10" s="62"/>
      <c r="O10" s="32"/>
      <c r="P10" s="63"/>
      <c r="Q10" s="46"/>
      <c r="R10" s="32"/>
      <c r="S10" s="32"/>
      <c r="T10" s="32"/>
      <c r="U10" s="64"/>
      <c r="V10" s="46"/>
      <c r="W10" s="32"/>
      <c r="X10" s="32"/>
      <c r="Y10" s="32"/>
      <c r="Z10" s="64"/>
    </row>
    <row r="11" spans="2:26" ht="15">
      <c r="B11" s="101"/>
      <c r="C11" s="93" t="s">
        <v>29</v>
      </c>
      <c r="D11" s="93" t="s">
        <v>44</v>
      </c>
      <c r="E11" s="93" t="s">
        <v>45</v>
      </c>
      <c r="F11" s="93" t="s">
        <v>45</v>
      </c>
      <c r="G11" s="121"/>
      <c r="H11" s="41"/>
      <c r="K11" s="46"/>
      <c r="L11" s="47"/>
      <c r="M11" s="61"/>
      <c r="N11" s="62"/>
      <c r="O11" s="32"/>
      <c r="P11" s="63"/>
      <c r="Q11" s="46"/>
      <c r="R11" s="32"/>
      <c r="S11" s="32"/>
      <c r="T11" s="32"/>
      <c r="U11" s="64"/>
      <c r="V11" s="46"/>
      <c r="W11" s="32"/>
      <c r="X11" s="32"/>
      <c r="Y11" s="32"/>
      <c r="Z11" s="64"/>
    </row>
    <row r="12" spans="2:26" ht="15">
      <c r="B12" s="114" t="s">
        <v>46</v>
      </c>
      <c r="C12" s="86" t="s">
        <v>20</v>
      </c>
      <c r="D12" s="86" t="s">
        <v>47</v>
      </c>
      <c r="E12" s="86" t="s">
        <v>47</v>
      </c>
      <c r="F12" s="86" t="s">
        <v>47</v>
      </c>
      <c r="G12" s="116" t="s">
        <v>41</v>
      </c>
      <c r="K12" s="48"/>
      <c r="L12" s="49"/>
      <c r="M12" s="65"/>
      <c r="N12" s="66"/>
      <c r="O12" s="67"/>
      <c r="P12" s="68"/>
      <c r="Q12" s="48"/>
      <c r="R12" s="67"/>
      <c r="S12" s="67"/>
      <c r="T12" s="67"/>
      <c r="U12" s="69"/>
      <c r="V12" s="48"/>
      <c r="W12" s="67"/>
      <c r="X12" s="67"/>
      <c r="Y12" s="67"/>
      <c r="Z12" s="69"/>
    </row>
    <row r="13" spans="2:26" ht="15">
      <c r="B13" s="115"/>
      <c r="C13" s="90" t="s">
        <v>29</v>
      </c>
      <c r="D13" s="91" t="s">
        <v>48</v>
      </c>
      <c r="E13" s="91" t="s">
        <v>48</v>
      </c>
      <c r="F13" s="92" t="s">
        <v>48</v>
      </c>
      <c r="G13" s="117"/>
      <c r="H13" s="41"/>
    </row>
    <row r="14" spans="2:26">
      <c r="B14" s="114" t="s">
        <v>49</v>
      </c>
      <c r="C14" s="86" t="s">
        <v>20</v>
      </c>
      <c r="D14" s="86" t="s">
        <v>50</v>
      </c>
      <c r="E14" s="86" t="s">
        <v>51</v>
      </c>
      <c r="F14" s="86" t="s">
        <v>51</v>
      </c>
      <c r="G14" s="116" t="s">
        <v>41</v>
      </c>
    </row>
    <row r="15" spans="2:26">
      <c r="B15" s="99"/>
      <c r="C15" s="102" t="s">
        <v>29</v>
      </c>
      <c r="D15" s="86" t="s">
        <v>52</v>
      </c>
      <c r="E15" s="104" t="s">
        <v>51</v>
      </c>
      <c r="F15" s="106" t="s">
        <v>51</v>
      </c>
      <c r="G15" s="118"/>
    </row>
    <row r="16" spans="2:26">
      <c r="B16" s="115"/>
      <c r="C16" s="103"/>
      <c r="D16" s="89" t="s">
        <v>53</v>
      </c>
      <c r="E16" s="105"/>
      <c r="F16" s="107"/>
      <c r="G16" s="117"/>
      <c r="K16" s="9" t="s">
        <v>54</v>
      </c>
      <c r="L16" s="10" t="s">
        <v>55</v>
      </c>
      <c r="M16" s="42" t="s">
        <v>56</v>
      </c>
    </row>
    <row r="17" spans="2:13">
      <c r="B17" s="98" t="s">
        <v>57</v>
      </c>
      <c r="C17" s="102" t="s">
        <v>20</v>
      </c>
      <c r="D17" s="86" t="s">
        <v>58</v>
      </c>
      <c r="E17" s="104" t="s">
        <v>59</v>
      </c>
      <c r="F17" s="106" t="s">
        <v>59</v>
      </c>
      <c r="G17" s="111" t="s">
        <v>50</v>
      </c>
      <c r="K17" s="24" t="s">
        <v>60</v>
      </c>
      <c r="L17" s="79">
        <v>2.5000000000000001E-2</v>
      </c>
      <c r="M17" s="11" t="s">
        <v>61</v>
      </c>
    </row>
    <row r="18" spans="2:13">
      <c r="B18" s="99"/>
      <c r="C18" s="103"/>
      <c r="D18" s="89" t="s">
        <v>62</v>
      </c>
      <c r="E18" s="105"/>
      <c r="F18" s="107"/>
      <c r="G18" s="112"/>
      <c r="K18" s="13" t="s">
        <v>63</v>
      </c>
      <c r="L18" s="3">
        <v>0.36399999999999999</v>
      </c>
      <c r="M18" s="2"/>
    </row>
    <row r="19" spans="2:13">
      <c r="B19" s="100"/>
      <c r="C19" s="110" t="s">
        <v>29</v>
      </c>
      <c r="D19" s="94" t="s">
        <v>64</v>
      </c>
      <c r="E19" s="94" t="s">
        <v>65</v>
      </c>
      <c r="F19" s="94" t="s">
        <v>59</v>
      </c>
      <c r="G19" s="113"/>
      <c r="K19" s="13" t="s">
        <v>66</v>
      </c>
      <c r="L19" s="73">
        <v>0.94</v>
      </c>
      <c r="M19" s="2"/>
    </row>
    <row r="20" spans="2:13">
      <c r="B20" s="101"/>
      <c r="C20" s="105"/>
      <c r="D20" s="89" t="s">
        <v>67</v>
      </c>
      <c r="E20" s="89" t="s">
        <v>68</v>
      </c>
      <c r="F20" s="89" t="s">
        <v>69</v>
      </c>
      <c r="G20" s="107"/>
      <c r="K20" s="23" t="s">
        <v>70</v>
      </c>
      <c r="L20" s="14"/>
      <c r="M20" s="14"/>
    </row>
    <row r="21" spans="2:13" ht="16.5" customHeight="1">
      <c r="B21" s="98" t="s">
        <v>71</v>
      </c>
      <c r="C21" s="102" t="s">
        <v>20</v>
      </c>
      <c r="D21" s="86" t="s">
        <v>72</v>
      </c>
      <c r="E21" s="104" t="s">
        <v>73</v>
      </c>
      <c r="F21" s="106" t="s">
        <v>73</v>
      </c>
      <c r="G21" s="108" t="s">
        <v>74</v>
      </c>
    </row>
    <row r="22" spans="2:13" ht="14.25" customHeight="1">
      <c r="B22" s="99"/>
      <c r="C22" s="103"/>
      <c r="D22" s="89" t="s">
        <v>75</v>
      </c>
      <c r="E22" s="105"/>
      <c r="F22" s="107"/>
      <c r="G22" s="108"/>
    </row>
    <row r="23" spans="2:13">
      <c r="B23" s="100"/>
      <c r="C23" s="110" t="s">
        <v>29</v>
      </c>
      <c r="D23" s="94" t="s">
        <v>76</v>
      </c>
      <c r="E23" s="94" t="s">
        <v>77</v>
      </c>
      <c r="F23" s="97" t="s">
        <v>78</v>
      </c>
      <c r="G23" s="108"/>
    </row>
    <row r="24" spans="2:13">
      <c r="B24" s="101"/>
      <c r="C24" s="105"/>
      <c r="D24" s="89" t="s">
        <v>79</v>
      </c>
      <c r="E24" s="89" t="s">
        <v>80</v>
      </c>
      <c r="F24" s="96" t="s">
        <v>81</v>
      </c>
      <c r="G24" s="109"/>
    </row>
  </sheetData>
  <mergeCells count="33">
    <mergeCell ref="M3:P3"/>
    <mergeCell ref="V3:Z3"/>
    <mergeCell ref="Q3:U3"/>
    <mergeCell ref="B3:B4"/>
    <mergeCell ref="C3:C4"/>
    <mergeCell ref="G3:G4"/>
    <mergeCell ref="B5:B8"/>
    <mergeCell ref="C5:C6"/>
    <mergeCell ref="G5:G8"/>
    <mergeCell ref="C7:C8"/>
    <mergeCell ref="B9:B11"/>
    <mergeCell ref="C9:C10"/>
    <mergeCell ref="F9:F10"/>
    <mergeCell ref="G9:G11"/>
    <mergeCell ref="B12:B13"/>
    <mergeCell ref="G12:G13"/>
    <mergeCell ref="B14:B16"/>
    <mergeCell ref="G14:G16"/>
    <mergeCell ref="C15:C16"/>
    <mergeCell ref="E15:E16"/>
    <mergeCell ref="F15:F16"/>
    <mergeCell ref="B17:B20"/>
    <mergeCell ref="C17:C18"/>
    <mergeCell ref="E17:E18"/>
    <mergeCell ref="F17:F18"/>
    <mergeCell ref="G17:G20"/>
    <mergeCell ref="C19:C20"/>
    <mergeCell ref="B21:B24"/>
    <mergeCell ref="C21:C22"/>
    <mergeCell ref="E21:E22"/>
    <mergeCell ref="F21:F22"/>
    <mergeCell ref="G21:G24"/>
    <mergeCell ref="C23:C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47"/>
  <sheetViews>
    <sheetView tabSelected="1" topLeftCell="E1" zoomScaleNormal="100" workbookViewId="0">
      <selection activeCell="L11" sqref="L11"/>
    </sheetView>
  </sheetViews>
  <sheetFormatPr defaultColWidth="9.140625" defaultRowHeight="12.95"/>
  <cols>
    <col min="1" max="1" width="9.140625" style="2"/>
    <col min="2" max="2" width="23" style="2" customWidth="1"/>
    <col min="3" max="3" width="14.7109375" style="2" customWidth="1"/>
    <col min="4" max="4" width="14.5703125" style="2" customWidth="1"/>
    <col min="5" max="5" width="10.5703125" style="2" customWidth="1"/>
    <col min="6" max="6" width="10.140625" style="2" customWidth="1"/>
    <col min="7" max="7" width="12.7109375" style="2" customWidth="1"/>
    <col min="8" max="8" width="12.28515625" style="2" customWidth="1"/>
    <col min="9" max="9" width="12.5703125" style="2" customWidth="1"/>
    <col min="10" max="12" width="10.140625" style="2" customWidth="1"/>
    <col min="13" max="13" width="12.85546875" style="2" bestFit="1" customWidth="1"/>
    <col min="14" max="15" width="10.140625" style="2" customWidth="1"/>
    <col min="16" max="16" width="33.28515625" style="2" bestFit="1" customWidth="1"/>
    <col min="17" max="17" width="7.28515625" style="2" customWidth="1"/>
    <col min="18" max="18" width="21" style="2" bestFit="1" customWidth="1"/>
    <col min="19" max="16384" width="9.140625" style="2"/>
  </cols>
  <sheetData>
    <row r="1" spans="2:18" ht="12.75" customHeight="1"/>
    <row r="2" spans="2:18" ht="12.75" customHeight="1" thickBot="1">
      <c r="B2" s="1" t="s">
        <v>82</v>
      </c>
      <c r="J2" s="2" t="s">
        <v>83</v>
      </c>
      <c r="L2" s="3" t="s">
        <v>84</v>
      </c>
      <c r="M2" s="3" t="s">
        <v>85</v>
      </c>
      <c r="O2" s="3"/>
      <c r="P2" s="3"/>
    </row>
    <row r="3" spans="2:18" ht="12.75" customHeight="1" thickBot="1">
      <c r="B3" s="2" t="s">
        <v>86</v>
      </c>
      <c r="J3" s="40">
        <v>1.594874536090066</v>
      </c>
      <c r="K3" s="4"/>
      <c r="L3" s="5">
        <f>10^J3</f>
        <v>39.343639867246935</v>
      </c>
      <c r="M3" s="78">
        <f>EXP($J$3*2.303)*(EXP(2*(2.303*$K$14)^2)-EXP((2.303*$K$14)^2))^0.5</f>
        <v>10.268531551600041</v>
      </c>
      <c r="N3" s="35"/>
      <c r="P3" s="32"/>
    </row>
    <row r="4" spans="2:18" ht="12.75" customHeight="1">
      <c r="B4" s="6"/>
      <c r="D4" s="6"/>
      <c r="L4" s="7"/>
      <c r="M4" s="32"/>
      <c r="N4" s="35"/>
      <c r="P4" s="77"/>
    </row>
    <row r="5" spans="2:18" ht="12.75" customHeight="1">
      <c r="B5" s="11" t="s">
        <v>87</v>
      </c>
      <c r="C5" s="12" t="s">
        <v>88</v>
      </c>
      <c r="D5" s="12" t="s">
        <v>89</v>
      </c>
      <c r="E5" s="12" t="s">
        <v>89</v>
      </c>
      <c r="F5" s="12" t="s">
        <v>90</v>
      </c>
      <c r="G5" s="12" t="s">
        <v>91</v>
      </c>
      <c r="H5" s="12" t="s">
        <v>92</v>
      </c>
      <c r="I5" s="12" t="s">
        <v>93</v>
      </c>
      <c r="J5" s="79" t="s">
        <v>94</v>
      </c>
      <c r="K5" s="79" t="s">
        <v>94</v>
      </c>
      <c r="L5" s="7"/>
      <c r="M5" s="126"/>
      <c r="P5" s="9" t="s">
        <v>54</v>
      </c>
      <c r="Q5" s="10" t="s">
        <v>55</v>
      </c>
      <c r="R5" s="42" t="s">
        <v>56</v>
      </c>
    </row>
    <row r="6" spans="2:18" ht="12.75" customHeight="1">
      <c r="B6" s="14"/>
      <c r="C6" s="15" t="s">
        <v>13</v>
      </c>
      <c r="D6" s="15" t="s">
        <v>14</v>
      </c>
      <c r="E6" s="15" t="s">
        <v>15</v>
      </c>
      <c r="F6" s="15" t="s">
        <v>95</v>
      </c>
      <c r="G6" s="15" t="s">
        <v>96</v>
      </c>
      <c r="H6" s="15" t="s">
        <v>96</v>
      </c>
      <c r="I6" s="15" t="s">
        <v>96</v>
      </c>
      <c r="J6" s="14"/>
      <c r="K6" s="16" t="s">
        <v>97</v>
      </c>
      <c r="P6" s="24" t="s">
        <v>60</v>
      </c>
      <c r="Q6" s="79">
        <v>2.5000000000000001E-2</v>
      </c>
      <c r="R6" s="11" t="s">
        <v>61</v>
      </c>
    </row>
    <row r="7" spans="2:18" ht="12.75" customHeight="1">
      <c r="B7" s="11" t="s">
        <v>98</v>
      </c>
      <c r="C7" s="12"/>
      <c r="D7" s="11"/>
      <c r="E7" s="12"/>
      <c r="F7" s="17">
        <v>0.01</v>
      </c>
      <c r="G7" s="79"/>
      <c r="H7" s="12"/>
      <c r="I7" s="18">
        <f>$J$3-$Q$8*F7</f>
        <v>1.5854745360900659</v>
      </c>
      <c r="J7" s="79"/>
      <c r="K7" s="79"/>
      <c r="P7" s="13" t="s">
        <v>63</v>
      </c>
      <c r="Q7" s="3">
        <v>0.36399999999999999</v>
      </c>
    </row>
    <row r="8" spans="2:18" ht="12.75" customHeight="1">
      <c r="B8" s="2" t="s">
        <v>25</v>
      </c>
      <c r="C8" s="19">
        <v>92.1</v>
      </c>
      <c r="D8" s="20">
        <f>'Exp LC10s'!M5</f>
        <v>11123</v>
      </c>
      <c r="E8" s="25">
        <f>D8/C8</f>
        <v>120.77090119435397</v>
      </c>
      <c r="F8" s="21">
        <v>2.54</v>
      </c>
      <c r="G8" s="22">
        <f>LOG(E8/1000)</f>
        <v>-0.91803769297521254</v>
      </c>
      <c r="H8" s="22">
        <f>G8+$Q$6</f>
        <v>-0.89303769297521252</v>
      </c>
      <c r="I8" s="22">
        <f>$J$3-$Q$8*F8</f>
        <v>-0.79272546390993393</v>
      </c>
      <c r="J8" s="22">
        <f>I8-H8</f>
        <v>0.10031222906527859</v>
      </c>
      <c r="K8" s="22">
        <f t="shared" ref="K8:K10" si="0">J8^2</f>
        <v>1.0062543300044923E-2</v>
      </c>
      <c r="P8" s="13" t="s">
        <v>66</v>
      </c>
      <c r="Q8" s="73">
        <v>0.94</v>
      </c>
    </row>
    <row r="9" spans="2:18" ht="12.75" customHeight="1">
      <c r="B9" s="2" t="s">
        <v>25</v>
      </c>
      <c r="C9" s="19">
        <v>92.1</v>
      </c>
      <c r="D9" s="20">
        <f>'Exp LC10s'!M6</f>
        <v>18240</v>
      </c>
      <c r="E9" s="25">
        <f>D9/C9</f>
        <v>198.04560260586319</v>
      </c>
      <c r="F9" s="21">
        <v>2.54</v>
      </c>
      <c r="G9" s="22">
        <f>LOG(E9/1000)</f>
        <v>-0.70323479620445151</v>
      </c>
      <c r="H9" s="22">
        <f>G9+$Q$6</f>
        <v>-0.67823479620445148</v>
      </c>
      <c r="I9" s="22">
        <f>$J$3-$Q$8*F9</f>
        <v>-0.79272546390993393</v>
      </c>
      <c r="J9" s="22">
        <f>I9-H9</f>
        <v>-0.11449066770548244</v>
      </c>
      <c r="K9" s="22">
        <f>J9^2</f>
        <v>1.31081129916472E-2</v>
      </c>
      <c r="P9" s="23" t="s">
        <v>70</v>
      </c>
      <c r="Q9" s="14"/>
      <c r="R9" s="14"/>
    </row>
    <row r="10" spans="2:18" ht="12.75" customHeight="1">
      <c r="B10" s="2" t="s">
        <v>33</v>
      </c>
      <c r="C10" s="19">
        <v>128.19999999999999</v>
      </c>
      <c r="D10" s="20">
        <f>'Exp LC10s'!M7</f>
        <v>2212</v>
      </c>
      <c r="E10" s="25">
        <f t="shared" ref="E10" si="1">D10/C10</f>
        <v>17.254290171606865</v>
      </c>
      <c r="F10" s="21">
        <v>3.17</v>
      </c>
      <c r="G10" s="22">
        <f t="shared" ref="G10" si="2">LOG(E10/1000)</f>
        <v>-1.7631029025501379</v>
      </c>
      <c r="H10" s="22">
        <f>G10+$Q$7</f>
        <v>-1.3991029025501378</v>
      </c>
      <c r="I10" s="22">
        <f>$J$3-$Q$8*F10</f>
        <v>-1.3849254639099335</v>
      </c>
      <c r="J10" s="22">
        <f t="shared" ref="J10" si="3">I10-H10</f>
        <v>1.4177438640204265E-2</v>
      </c>
      <c r="K10" s="22">
        <f t="shared" si="0"/>
        <v>2.0099976639675697E-4</v>
      </c>
      <c r="P10" s="13"/>
    </row>
    <row r="11" spans="2:18" ht="12.75" customHeight="1">
      <c r="B11" s="14" t="s">
        <v>99</v>
      </c>
      <c r="C11" s="26"/>
      <c r="D11" s="27"/>
      <c r="E11" s="28"/>
      <c r="F11" s="29">
        <v>5.5</v>
      </c>
      <c r="G11" s="16"/>
      <c r="H11" s="16"/>
      <c r="I11" s="30">
        <f>$J$3-$Q$8*F11</f>
        <v>-3.5751254639099339</v>
      </c>
      <c r="J11" s="16"/>
      <c r="K11" s="16"/>
      <c r="O11" s="2" t="s">
        <v>100</v>
      </c>
      <c r="P11" s="2" t="s">
        <v>101</v>
      </c>
    </row>
    <row r="12" spans="2:18" ht="12.75" customHeight="1" thickBot="1">
      <c r="G12" s="3"/>
      <c r="H12" s="3"/>
      <c r="I12" s="3"/>
      <c r="J12" s="3"/>
      <c r="K12" s="3"/>
      <c r="O12" s="2" t="s">
        <v>102</v>
      </c>
      <c r="P12" s="2" t="s">
        <v>103</v>
      </c>
    </row>
    <row r="13" spans="2:18" ht="12.75" customHeight="1" thickBot="1">
      <c r="I13" s="7" t="s">
        <v>104</v>
      </c>
      <c r="J13" s="39">
        <f>SUM(J8:J10)</f>
        <v>-9.9999999958466645E-7</v>
      </c>
      <c r="K13" s="31">
        <f>SUM(K8:K10)</f>
        <v>2.3371656058088879E-2</v>
      </c>
      <c r="L13" s="35"/>
      <c r="P13" s="2" t="s">
        <v>105</v>
      </c>
    </row>
    <row r="14" spans="2:18" ht="12.75" customHeight="1">
      <c r="K14" s="38">
        <f>SQRT(K13/(COUNT(K8:K10)-1))</f>
        <v>0.10810100845526113</v>
      </c>
      <c r="L14" s="76" t="s">
        <v>106</v>
      </c>
      <c r="P14" s="2" t="s">
        <v>107</v>
      </c>
    </row>
    <row r="15" spans="2:18" ht="12.75" customHeight="1">
      <c r="L15" s="35"/>
      <c r="M15" s="3"/>
      <c r="O15" s="2" t="s">
        <v>108</v>
      </c>
      <c r="P15" s="2" t="s">
        <v>109</v>
      </c>
    </row>
    <row r="16" spans="2:18" ht="12.75" customHeight="1">
      <c r="B16" s="14"/>
      <c r="C16" s="14"/>
      <c r="D16" s="14"/>
      <c r="M16" s="3"/>
      <c r="P16" s="2" t="s">
        <v>110</v>
      </c>
    </row>
    <row r="17" spans="2:16">
      <c r="B17" s="2" t="s">
        <v>87</v>
      </c>
      <c r="C17" s="3" t="s">
        <v>10</v>
      </c>
      <c r="D17" s="3" t="s">
        <v>11</v>
      </c>
      <c r="L17" s="35"/>
      <c r="M17" s="3"/>
      <c r="P17" s="13"/>
    </row>
    <row r="18" spans="2:16" ht="24">
      <c r="B18" s="14"/>
      <c r="C18" s="50" t="s">
        <v>111</v>
      </c>
      <c r="D18" s="50" t="s">
        <v>111</v>
      </c>
      <c r="M18" s="3"/>
    </row>
    <row r="19" spans="2:16">
      <c r="B19" s="8" t="str">
        <f>'Exp LC10s'!K5</f>
        <v>Toluene</v>
      </c>
      <c r="C19" s="22">
        <f>'Exp LC10s'!U5*(-1)</f>
        <v>0.21250124677700322</v>
      </c>
      <c r="D19" s="22">
        <f>'Exp LC10s'!Z5</f>
        <v>0.14169341742835351</v>
      </c>
      <c r="M19" s="3"/>
    </row>
    <row r="20" spans="2:16">
      <c r="B20" s="8" t="str">
        <f>'Exp LC10s'!K6</f>
        <v>Toluene</v>
      </c>
      <c r="C20" s="22">
        <f>'Exp LC10s'!U6*(-1)</f>
        <v>9.8131993278142926E-2</v>
      </c>
      <c r="D20" s="22">
        <f>'Exp LC10s'!Z6</f>
        <v>0.11449246665727397</v>
      </c>
    </row>
    <row r="21" spans="2:16">
      <c r="B21" s="43" t="str">
        <f>'Exp LC10s'!K7</f>
        <v>Naphthalene</v>
      </c>
      <c r="C21" s="30">
        <f>'Exp LC10s'!U7*(-1)</f>
        <v>3.3033924374744359</v>
      </c>
      <c r="D21" s="30">
        <f>'Exp LC10s'!Z7</f>
        <v>0</v>
      </c>
      <c r="K21" s="34"/>
    </row>
    <row r="22" spans="2:16" ht="13.5" customHeight="1">
      <c r="B22" s="75"/>
      <c r="C22" s="74"/>
      <c r="D22" s="74"/>
    </row>
    <row r="23" spans="2:16">
      <c r="B23" s="8"/>
      <c r="C23" s="22"/>
      <c r="D23" s="22"/>
      <c r="K23" s="32"/>
    </row>
    <row r="24" spans="2:16">
      <c r="B24" s="8"/>
      <c r="C24" s="22"/>
      <c r="D24" s="22"/>
      <c r="M24" s="32"/>
    </row>
    <row r="25" spans="2:16">
      <c r="B25" s="8"/>
      <c r="C25" s="22"/>
      <c r="D25" s="22"/>
      <c r="M25" s="32"/>
      <c r="N25" s="33"/>
    </row>
    <row r="26" spans="2:16">
      <c r="B26" s="8"/>
      <c r="C26" s="22"/>
      <c r="D26" s="22"/>
      <c r="M26" s="32"/>
    </row>
    <row r="27" spans="2:16">
      <c r="M27" s="32"/>
    </row>
    <row r="29" spans="2:16">
      <c r="B29" s="11" t="s">
        <v>112</v>
      </c>
      <c r="C29" s="11"/>
      <c r="D29" s="11"/>
    </row>
    <row r="30" spans="2:16" ht="15">
      <c r="B30" s="15" t="s">
        <v>113</v>
      </c>
      <c r="C30" s="14" t="s">
        <v>98</v>
      </c>
      <c r="D30" s="14" t="s">
        <v>114</v>
      </c>
    </row>
    <row r="31" spans="2:16">
      <c r="B31" s="52">
        <f>F7</f>
        <v>0.01</v>
      </c>
      <c r="C31" s="53">
        <f>I7-K14</f>
        <v>1.4773735276348048</v>
      </c>
      <c r="D31" s="53">
        <f>I7+K14</f>
        <v>1.6935755445453271</v>
      </c>
    </row>
    <row r="32" spans="2:16">
      <c r="B32" s="54">
        <f>F11</f>
        <v>5.5</v>
      </c>
      <c r="C32" s="55">
        <f>I11-K14</f>
        <v>-3.6832264723651948</v>
      </c>
      <c r="D32" s="55">
        <f>I11+K14</f>
        <v>-3.467024455454673</v>
      </c>
    </row>
    <row r="34" spans="2:13">
      <c r="B34" s="6"/>
      <c r="D34" s="6"/>
    </row>
    <row r="35" spans="2:13">
      <c r="B35" s="35"/>
      <c r="C35" s="36"/>
      <c r="D35" s="35"/>
      <c r="E35" s="36"/>
      <c r="F35" s="36"/>
      <c r="G35" s="36"/>
      <c r="H35" s="36"/>
      <c r="I35" s="36"/>
      <c r="K35" s="36"/>
    </row>
    <row r="36" spans="2:13">
      <c r="C36" s="36"/>
      <c r="E36" s="36"/>
      <c r="F36" s="36"/>
      <c r="G36" s="36"/>
      <c r="H36" s="36"/>
      <c r="I36" s="36"/>
    </row>
    <row r="37" spans="2:13">
      <c r="C37" s="36"/>
      <c r="E37" s="36"/>
      <c r="F37" s="36"/>
      <c r="H37" s="36"/>
    </row>
    <row r="38" spans="2:13">
      <c r="C38" s="3"/>
      <c r="E38" s="3"/>
      <c r="F38" s="3"/>
      <c r="J38" s="3"/>
      <c r="K38" s="3"/>
    </row>
    <row r="39" spans="2:13">
      <c r="C39" s="3"/>
      <c r="D39" s="3"/>
      <c r="E39" s="3"/>
      <c r="F39" s="3"/>
      <c r="M39" s="3"/>
    </row>
    <row r="40" spans="2:13">
      <c r="J40" s="38"/>
      <c r="K40" s="38"/>
      <c r="L40" s="3"/>
      <c r="M40" s="37"/>
    </row>
    <row r="41" spans="2:13">
      <c r="B41" s="11" t="s">
        <v>33</v>
      </c>
      <c r="C41" s="11">
        <v>128.19999999999999</v>
      </c>
      <c r="D41" s="11">
        <v>2200</v>
      </c>
      <c r="E41" s="11">
        <f>D41/C41</f>
        <v>17.160686427457101</v>
      </c>
      <c r="F41" s="11">
        <v>3.17</v>
      </c>
      <c r="G41" s="18">
        <f t="shared" ref="G41:G47" si="4">LOG(E41/1000)</f>
        <v>-1.7654653443605923</v>
      </c>
    </row>
    <row r="42" spans="2:13">
      <c r="B42" s="2" t="s">
        <v>115</v>
      </c>
      <c r="C42" s="2">
        <v>142.19999999999999</v>
      </c>
      <c r="D42" s="2">
        <v>2704</v>
      </c>
      <c r="E42" s="2">
        <f t="shared" ref="E42:E47" si="5">D42/C42</f>
        <v>19.015471167369903</v>
      </c>
      <c r="F42" s="2">
        <v>3.72</v>
      </c>
      <c r="G42" s="22">
        <f t="shared" si="4"/>
        <v>-1.7208929091241492</v>
      </c>
    </row>
    <row r="43" spans="2:13">
      <c r="B43" s="2" t="s">
        <v>115</v>
      </c>
      <c r="C43" s="2">
        <v>142.19999999999999</v>
      </c>
      <c r="D43" s="2">
        <v>2666</v>
      </c>
      <c r="E43" s="2">
        <f t="shared" si="5"/>
        <v>18.748241912798875</v>
      </c>
      <c r="F43" s="2">
        <v>3.72</v>
      </c>
      <c r="G43" s="22">
        <f t="shared" si="4"/>
        <v>-1.7270394513159071</v>
      </c>
    </row>
    <row r="44" spans="2:13">
      <c r="B44" s="2" t="s">
        <v>116</v>
      </c>
      <c r="C44" s="2">
        <v>178.2</v>
      </c>
      <c r="D44" s="2">
        <v>707</v>
      </c>
      <c r="E44" s="2">
        <f t="shared" si="5"/>
        <v>3.9674523007856344</v>
      </c>
      <c r="F44" s="2">
        <v>4.3499999999999996</v>
      </c>
      <c r="G44" s="22">
        <f t="shared" si="4"/>
        <v>-2.4014882859039566</v>
      </c>
    </row>
    <row r="45" spans="2:13">
      <c r="B45" s="2" t="s">
        <v>116</v>
      </c>
      <c r="C45" s="2">
        <v>178.2</v>
      </c>
      <c r="D45" s="2">
        <v>707</v>
      </c>
      <c r="E45" s="2">
        <f t="shared" si="5"/>
        <v>3.9674523007856344</v>
      </c>
      <c r="F45" s="2">
        <v>4.3499999999999996</v>
      </c>
      <c r="G45" s="22">
        <f t="shared" si="4"/>
        <v>-2.4014882859039566</v>
      </c>
      <c r="M45" s="3"/>
    </row>
    <row r="46" spans="2:13">
      <c r="B46" s="2" t="s">
        <v>117</v>
      </c>
      <c r="C46" s="2">
        <v>178.2</v>
      </c>
      <c r="D46" s="2">
        <v>35</v>
      </c>
      <c r="E46" s="2">
        <f t="shared" si="5"/>
        <v>0.1964085297418631</v>
      </c>
      <c r="F46" s="2">
        <v>4.3499999999999996</v>
      </c>
      <c r="G46" s="22">
        <f t="shared" si="4"/>
        <v>-3.7068396553505805</v>
      </c>
      <c r="M46" s="3"/>
    </row>
    <row r="47" spans="2:13">
      <c r="B47" s="14" t="s">
        <v>118</v>
      </c>
      <c r="C47" s="14">
        <v>202.2</v>
      </c>
      <c r="D47" s="14">
        <v>84</v>
      </c>
      <c r="E47" s="14">
        <f t="shared" si="5"/>
        <v>0.41543026706231456</v>
      </c>
      <c r="F47" s="14">
        <v>4.93</v>
      </c>
      <c r="G47" s="30">
        <f t="shared" si="4"/>
        <v>-3.3815018651931008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634c6e-5066-41b9-8829-99a09a52d3c6">
      <Terms xmlns="http://schemas.microsoft.com/office/infopath/2007/PartnerControls"/>
    </lcf76f155ced4ddcb4097134ff3c332f>
    <TaxCatchAll xmlns="6a35b569-a019-4b8c-a8a9-e4ce7a22034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CB327F02E1F4FBABDB3250476254F" ma:contentTypeVersion="12" ma:contentTypeDescription="Create a new document." ma:contentTypeScope="" ma:versionID="cf8da775a1938f3b114050456624fa0b">
  <xsd:schema xmlns:xsd="http://www.w3.org/2001/XMLSchema" xmlns:xs="http://www.w3.org/2001/XMLSchema" xmlns:p="http://schemas.microsoft.com/office/2006/metadata/properties" xmlns:ns2="38634c6e-5066-41b9-8829-99a09a52d3c6" xmlns:ns3="6a35b569-a019-4b8c-a8a9-e4ce7a22034d" targetNamespace="http://schemas.microsoft.com/office/2006/metadata/properties" ma:root="true" ma:fieldsID="a7c7d8005305b9c2102307c6c64ba6d4" ns2:_="" ns3:_="">
    <xsd:import namespace="38634c6e-5066-41b9-8829-99a09a52d3c6"/>
    <xsd:import namespace="6a35b569-a019-4b8c-a8a9-e4ce7a2203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634c6e-5066-41b9-8829-99a09a52d3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5b569-a019-4b8c-a8a9-e4ce7a22034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e2787a1-e9ee-4f4b-883d-c2fba49cc199}" ma:internalName="TaxCatchAll" ma:showField="CatchAllData" ma:web="6a35b569-a019-4b8c-a8a9-e4ce7a2203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9AEEF8-B243-4AAC-B9AA-4611301B5B11}"/>
</file>

<file path=customXml/itemProps2.xml><?xml version="1.0" encoding="utf-8"?>
<ds:datastoreItem xmlns:ds="http://schemas.openxmlformats.org/officeDocument/2006/customXml" ds:itemID="{D093D338-18AF-465A-AA42-DD1DFCD612BD}"/>
</file>

<file path=customXml/itemProps3.xml><?xml version="1.0" encoding="utf-8"?>
<ds:datastoreItem xmlns:ds="http://schemas.openxmlformats.org/officeDocument/2006/customXml" ds:itemID="{4FECBC00-7C89-4BAC-8CC2-2C13482A3B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Diane Brinkman</dc:creator>
  <cp:keywords/>
  <dc:description/>
  <cp:lastModifiedBy>Mikaela Nordborg</cp:lastModifiedBy>
  <cp:revision/>
  <dcterms:created xsi:type="dcterms:W3CDTF">2021-05-04T04:31:13Z</dcterms:created>
  <dcterms:modified xsi:type="dcterms:W3CDTF">2023-02-01T00:55:27Z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0x010100221CB327F02E1F4FBABDB3250476254F</vt:lpwstr>
  </property>
  <property fmtid="{D5CDD505-2E9C-101B-9397-08002B2CF9AE}" pid="3" name="MediaServiceImageTags">
    <vt:lpwstr/>
  </property>
  <property fmtid="{D5CDD505-2E9C-101B-9397-08002B2CF9AE}" pid="4" name="Order">
    <vt:r8>292300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