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Yazilim_Tasarim_ve_Mimarisi\Odev\"/>
    </mc:Choice>
  </mc:AlternateContent>
  <xr:revisionPtr revIDLastSave="0" documentId="13_ncr:1_{1DB9CD07-642A-43B6-AE4F-0758DFFA5278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AIN" sheetId="1" r:id="rId1"/>
    <sheet name="TKF" sheetId="2" r:id="rId2"/>
    <sheet name="IN" sheetId="3" r:id="rId3"/>
    <sheet name="Satir Kestirim Sayisi" sheetId="4" r:id="rId4"/>
    <sheet name="COCOMO" sheetId="5" r:id="rId5"/>
    <sheet name="COCOMO Ayritli Mode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7" l="1"/>
  <c r="AA13" i="7"/>
  <c r="AA12" i="7"/>
  <c r="V25" i="7"/>
  <c r="C2" i="7" s="1"/>
  <c r="E5" i="7" s="1"/>
  <c r="V25" i="5"/>
  <c r="L7" i="5"/>
  <c r="L6" i="5"/>
  <c r="L5" i="5"/>
  <c r="F9" i="5"/>
  <c r="F8" i="5"/>
  <c r="F7" i="5"/>
  <c r="F6" i="5"/>
  <c r="F5" i="5"/>
  <c r="E9" i="5"/>
  <c r="E8" i="5"/>
  <c r="E7" i="5"/>
  <c r="E6" i="5"/>
  <c r="E5" i="5"/>
  <c r="D9" i="5"/>
  <c r="D8" i="5"/>
  <c r="D7" i="5"/>
  <c r="D6" i="5"/>
  <c r="D5" i="5"/>
  <c r="C2" i="5"/>
  <c r="F5" i="4"/>
  <c r="F1" i="4"/>
  <c r="D4" i="3"/>
  <c r="D3" i="3"/>
  <c r="D2" i="3"/>
  <c r="D1" i="3"/>
  <c r="B10" i="2"/>
  <c r="H8" i="1"/>
  <c r="H4" i="1"/>
  <c r="H5" i="1"/>
  <c r="H6" i="1"/>
  <c r="H7" i="1"/>
  <c r="H3" i="1"/>
  <c r="G1" i="7" l="1"/>
  <c r="D5" i="7"/>
  <c r="D7" i="7" s="1"/>
  <c r="F5" i="7"/>
  <c r="F7" i="7" s="1"/>
  <c r="L5" i="7"/>
  <c r="E9" i="7"/>
  <c r="E6" i="7"/>
  <c r="L7" i="7"/>
  <c r="D8" i="7"/>
  <c r="D6" i="7"/>
  <c r="E7" i="7"/>
  <c r="E8" i="7" s="1"/>
  <c r="F6" i="7"/>
  <c r="F8" i="7"/>
  <c r="L6" i="7"/>
  <c r="D9" i="7"/>
  <c r="F9" i="7"/>
</calcChain>
</file>

<file path=xl/sharedStrings.xml><?xml version="1.0" encoding="utf-8"?>
<sst xmlns="http://schemas.openxmlformats.org/spreadsheetml/2006/main" count="258" uniqueCount="145">
  <si>
    <t>Column6</t>
  </si>
  <si>
    <t>Olcum Parameteresi</t>
  </si>
  <si>
    <t>Sayi</t>
  </si>
  <si>
    <t>Agirlik Faktoru</t>
  </si>
  <si>
    <t>Yalin</t>
  </si>
  <si>
    <t>Ortalama</t>
  </si>
  <si>
    <t>Karmasik</t>
  </si>
  <si>
    <t>Toplam Sayi</t>
  </si>
  <si>
    <t>=</t>
  </si>
  <si>
    <t>Kullanıcı Girdi sayısı</t>
  </si>
  <si>
    <t>Kullanıcı Çıktı sayısı</t>
  </si>
  <si>
    <t>Kullanıcı Sorgu Sayısı</t>
  </si>
  <si>
    <t>Kütük Sayısı</t>
  </si>
  <si>
    <t>Dışsal Arayüz Sayısı</t>
  </si>
  <si>
    <t>Secilen Agilik Faktoru</t>
  </si>
  <si>
    <t>Yalin=1,Ortalama=2,Karmasik=3</t>
  </si>
  <si>
    <r>
      <t>1.</t>
    </r>
    <r>
      <rPr>
        <sz val="16"/>
        <color rgb="FF404040"/>
        <rFont val="Calibri"/>
        <family val="2"/>
        <scheme val="minor"/>
      </rPr>
      <t>Uygulama, güvenilir yedekleme ve kurtarma gerektiriyor mu?</t>
    </r>
  </si>
  <si>
    <r>
      <t>2.</t>
    </r>
    <r>
      <rPr>
        <sz val="16"/>
        <color rgb="FF404040"/>
        <rFont val="Calibri"/>
        <family val="2"/>
        <scheme val="minor"/>
      </rPr>
      <t>Veri iletişimi gerektiriyor mu?</t>
    </r>
  </si>
  <si>
    <r>
      <t>3.</t>
    </r>
    <r>
      <rPr>
        <sz val="16"/>
        <color rgb="FF404040"/>
        <rFont val="Calibri"/>
        <family val="2"/>
        <scheme val="minor"/>
      </rPr>
      <t>Dağıtılmış İşlemler var mı?</t>
    </r>
  </si>
  <si>
    <r>
      <t>4.</t>
    </r>
    <r>
      <rPr>
        <sz val="16"/>
        <color rgb="FF404040"/>
        <rFont val="Calibri"/>
        <family val="2"/>
        <scheme val="minor"/>
      </rPr>
      <t>Performans kritik mi?</t>
    </r>
  </si>
  <si>
    <r>
      <t>5.</t>
    </r>
    <r>
      <rPr>
        <sz val="16"/>
        <color rgb="FF404040"/>
        <rFont val="Calibri"/>
        <family val="2"/>
        <scheme val="minor"/>
      </rPr>
      <t>Girdiler, çıktılar, dosyalar ya da sorgular karmaşık mı?</t>
    </r>
  </si>
  <si>
    <r>
      <t>6.</t>
    </r>
    <r>
      <rPr>
        <sz val="16"/>
        <color rgb="FF404040"/>
        <rFont val="Calibri"/>
        <family val="2"/>
        <scheme val="minor"/>
      </rPr>
      <t>İçsel işlemler karmaşık mı?</t>
    </r>
  </si>
  <si>
    <r>
      <t>7.</t>
    </r>
    <r>
      <rPr>
        <sz val="16"/>
        <color rgb="FF404040"/>
        <rFont val="Calibri"/>
        <family val="2"/>
        <scheme val="minor"/>
      </rPr>
      <t>Tasarlanacak kod yeniden kullanılabilir mi?</t>
    </r>
  </si>
  <si>
    <r>
      <t>8.</t>
    </r>
    <r>
      <rPr>
        <sz val="16"/>
        <color rgb="FF404040"/>
        <rFont val="Calibri"/>
        <family val="2"/>
        <scheme val="minor"/>
      </rPr>
      <t>Dönüştürme ve kurulun tasarımda dikkate alınacak mı?</t>
    </r>
  </si>
  <si>
    <t>Problemin teknik karmaşıklığının incelenmesi</t>
  </si>
  <si>
    <t>Rate 0-5</t>
  </si>
  <si>
    <t xml:space="preserve">Teknik Karmaşıklık Faktörü (TKF)  </t>
  </si>
  <si>
    <t>IN</t>
  </si>
  <si>
    <t>İşlev noktası sayısı hesaplama(IN)</t>
  </si>
  <si>
    <t>AİN *(0,65+0,01*TKF) =</t>
  </si>
  <si>
    <t>IN =</t>
  </si>
  <si>
    <r>
      <t>◦</t>
    </r>
    <r>
      <rPr>
        <b/>
        <sz val="18"/>
        <color rgb="FF63A537"/>
        <rFont val="Calibri"/>
        <family val="2"/>
        <scheme val="minor"/>
      </rPr>
      <t>Üretkenlik</t>
    </r>
    <r>
      <rPr>
        <sz val="18"/>
        <color rgb="FF404040"/>
        <rFont val="Calibri"/>
        <family val="2"/>
        <scheme val="minor"/>
      </rPr>
      <t xml:space="preserve"> </t>
    </r>
  </si>
  <si>
    <r>
      <t>◦</t>
    </r>
    <r>
      <rPr>
        <b/>
        <sz val="18"/>
        <color rgb="FF63A537"/>
        <rFont val="Calibri"/>
        <family val="2"/>
        <scheme val="minor"/>
      </rPr>
      <t xml:space="preserve">Kalite </t>
    </r>
  </si>
  <si>
    <r>
      <t>◦</t>
    </r>
    <r>
      <rPr>
        <b/>
        <sz val="18"/>
        <color rgb="FF63A537"/>
        <rFont val="Calibri"/>
        <family val="2"/>
        <scheme val="minor"/>
      </rPr>
      <t>Maliyet</t>
    </r>
  </si>
  <si>
    <t>İN / Kişi-Ay =</t>
  </si>
  <si>
    <t xml:space="preserve">  Hatalar / İN =</t>
  </si>
  <si>
    <t>$ / İN =</t>
  </si>
  <si>
    <t>Kisi-Ay  =</t>
  </si>
  <si>
    <t>Hatalar  =</t>
  </si>
  <si>
    <t>$   =</t>
  </si>
  <si>
    <t xml:space="preserve"> Satır Sayısı Kestirimi</t>
  </si>
  <si>
    <t>1-Assembly</t>
  </si>
  <si>
    <t>2-Cobol</t>
  </si>
  <si>
    <t>3-Fortran</t>
  </si>
  <si>
    <t>4-Pascal</t>
  </si>
  <si>
    <t>5-C</t>
  </si>
  <si>
    <t>6-Ada</t>
  </si>
  <si>
    <t>7-Nesne Kökenli Diller</t>
  </si>
  <si>
    <t>8-4. Kuşak Dilleri</t>
  </si>
  <si>
    <t>9-Kod Üreticiler</t>
  </si>
  <si>
    <t>Dilin numarasi asagda yaz:</t>
  </si>
  <si>
    <t>Satır Sayısı</t>
  </si>
  <si>
    <t xml:space="preserve">Kilo Satir Sayis </t>
  </si>
  <si>
    <t>COCOMO Modeli</t>
  </si>
  <si>
    <r>
      <t xml:space="preserve"> </t>
    </r>
    <r>
      <rPr>
        <sz val="11"/>
        <color rgb="FF404040"/>
        <rFont val="Calibri"/>
        <family val="2"/>
        <scheme val="minor"/>
      </rPr>
      <t xml:space="preserve">İş Gücü (K)   </t>
    </r>
  </si>
  <si>
    <r>
      <t xml:space="preserve"> </t>
    </r>
    <r>
      <rPr>
        <sz val="11"/>
        <color rgb="FF404040"/>
        <rFont val="Calibri"/>
        <family val="2"/>
        <scheme val="minor"/>
      </rPr>
      <t xml:space="preserve">Zaman (T)    </t>
    </r>
  </si>
  <si>
    <t xml:space="preserve">K=a*(KLOC)^b </t>
  </si>
  <si>
    <t>T=c*(KLOC)^d</t>
  </si>
  <si>
    <t>Geliştirme süresi</t>
  </si>
  <si>
    <r>
      <t>c (İş gücü)</t>
    </r>
    <r>
      <rPr>
        <vertAlign val="superscript"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</rPr>
      <t xml:space="preserve"> </t>
    </r>
  </si>
  <si>
    <t>Ay</t>
  </si>
  <si>
    <t>Ortalama personel sayısı</t>
  </si>
  <si>
    <t xml:space="preserve">İş gücü/geliştirme süresi </t>
  </si>
  <si>
    <t>Kişi</t>
  </si>
  <si>
    <t>Verimlilik</t>
  </si>
  <si>
    <t xml:space="preserve">KLOC/İş gücü </t>
  </si>
  <si>
    <t>KLOC/ kişi-ay</t>
  </si>
  <si>
    <t>Tip</t>
  </si>
  <si>
    <t>a</t>
  </si>
  <si>
    <t>b</t>
  </si>
  <si>
    <t>c</t>
  </si>
  <si>
    <t>d</t>
  </si>
  <si>
    <t>1-Ayrık</t>
  </si>
  <si>
    <t>2-Yarı Gömülü</t>
  </si>
  <si>
    <t>3-Gömülü</t>
  </si>
  <si>
    <t>Temel Model</t>
  </si>
  <si>
    <t>Formul</t>
  </si>
  <si>
    <t>Denklem</t>
  </si>
  <si>
    <t>Birim</t>
  </si>
  <si>
    <t>Ayrik</t>
  </si>
  <si>
    <t>Yari Gomulu</t>
  </si>
  <si>
    <t>Gomulu</t>
  </si>
  <si>
    <r>
      <t xml:space="preserve"> </t>
    </r>
    <r>
      <rPr>
        <sz val="12"/>
        <color rgb="FF63A537"/>
        <rFont val="Calibri"/>
        <family val="2"/>
        <scheme val="minor"/>
      </rPr>
      <t>Ayrık Projeler</t>
    </r>
    <r>
      <rPr>
        <sz val="12"/>
        <color rgb="FF404040"/>
        <rFont val="Calibri"/>
        <family val="2"/>
        <scheme val="minor"/>
      </rPr>
      <t xml:space="preserve">   </t>
    </r>
  </si>
  <si>
    <r>
      <t xml:space="preserve"> </t>
    </r>
    <r>
      <rPr>
        <sz val="12"/>
        <color rgb="FF63A537"/>
        <rFont val="Calibri"/>
        <family val="2"/>
        <scheme val="minor"/>
      </rPr>
      <t>Yarı Gömülü Projeler</t>
    </r>
  </si>
  <si>
    <r>
      <t xml:space="preserve"> </t>
    </r>
    <r>
      <rPr>
        <sz val="12"/>
        <color rgb="FF63A537"/>
        <rFont val="Calibri"/>
        <family val="2"/>
        <scheme val="minor"/>
      </rPr>
      <t>Gömülü Projeler</t>
    </r>
  </si>
  <si>
    <t xml:space="preserve">K=3.2*KLOC1,05 </t>
  </si>
  <si>
    <t xml:space="preserve">K=2.8*KLOC1,20 </t>
  </si>
  <si>
    <r>
      <t>K=3,0*KLOC</t>
    </r>
    <r>
      <rPr>
        <vertAlign val="superscript"/>
        <sz val="10"/>
        <color rgb="FF404040"/>
        <rFont val="Calibri"/>
        <family val="2"/>
        <scheme val="minor"/>
      </rPr>
      <t xml:space="preserve">1,12 </t>
    </r>
  </si>
  <si>
    <t>Denkelm</t>
  </si>
  <si>
    <t>Ara Model</t>
  </si>
  <si>
    <t>Cost Drivers</t>
  </si>
  <si>
    <t>Product Attributes</t>
  </si>
  <si>
    <t xml:space="preserve">RELY </t>
  </si>
  <si>
    <t>Required Software Reliability</t>
  </si>
  <si>
    <t xml:space="preserve">DATA </t>
  </si>
  <si>
    <t>Database Size</t>
  </si>
  <si>
    <t xml:space="preserve">CPLX </t>
  </si>
  <si>
    <t>Product Complexity</t>
  </si>
  <si>
    <t>Computer Attributes</t>
  </si>
  <si>
    <t xml:space="preserve">TIME </t>
  </si>
  <si>
    <t>Execution Time Constraint</t>
  </si>
  <si>
    <t xml:space="preserve">STOR </t>
  </si>
  <si>
    <t>Main Storage Constraint</t>
  </si>
  <si>
    <t xml:space="preserve">VIRT </t>
  </si>
  <si>
    <t>Virtual Machine Volatility</t>
  </si>
  <si>
    <t xml:space="preserve">TURN </t>
  </si>
  <si>
    <t>Computer Turnaround Time</t>
  </si>
  <si>
    <t>Personnel Attributes</t>
  </si>
  <si>
    <t xml:space="preserve">PCAP </t>
  </si>
  <si>
    <t>Programmer Capability</t>
  </si>
  <si>
    <t xml:space="preserve">ACAP </t>
  </si>
  <si>
    <t>Analyst Capability</t>
  </si>
  <si>
    <t xml:space="preserve">AEXP </t>
  </si>
  <si>
    <t>Application Experience</t>
  </si>
  <si>
    <t xml:space="preserve">VEXP </t>
  </si>
  <si>
    <t>Virtual Machine Experience</t>
  </si>
  <si>
    <t>LEXP</t>
  </si>
  <si>
    <t xml:space="preserve"> Language Experienc</t>
  </si>
  <si>
    <t>Ayrintli Model</t>
  </si>
  <si>
    <t>Project Attributes</t>
  </si>
  <si>
    <t>Modern Programming Practices</t>
  </si>
  <si>
    <t xml:space="preserve">MODP </t>
  </si>
  <si>
    <t>SCED</t>
  </si>
  <si>
    <t>Schedule Constraints</t>
  </si>
  <si>
    <t xml:space="preserve">TOOL </t>
  </si>
  <si>
    <t>Use of Software Tools</t>
  </si>
  <si>
    <t xml:space="preserve"> Schedule Constraints</t>
  </si>
  <si>
    <t>Ratings</t>
  </si>
  <si>
    <t>low</t>
  </si>
  <si>
    <t>very low</t>
  </si>
  <si>
    <t xml:space="preserve">nominal </t>
  </si>
  <si>
    <t>high</t>
  </si>
  <si>
    <t xml:space="preserve">very high </t>
  </si>
  <si>
    <t>extra high</t>
  </si>
  <si>
    <t>Oran</t>
  </si>
  <si>
    <t>Emek Ayarlama Katsayisi:</t>
  </si>
  <si>
    <t>Kd</t>
  </si>
  <si>
    <t>C=</t>
  </si>
  <si>
    <t>Emek Ayarlama Katsayisi(C):</t>
  </si>
  <si>
    <t xml:space="preserve">Emek   </t>
  </si>
  <si>
    <t>Takvim</t>
  </si>
  <si>
    <t>N</t>
  </si>
  <si>
    <t>3.0 x (KLOC)1.12 x EAF</t>
  </si>
  <si>
    <t xml:space="preserve"> 2.5 x Emek 0,38</t>
  </si>
  <si>
    <t>Emek  / Geliştirme Zamanı › (N: ortalama personel sayısı)_x000B_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</si>
</sst>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8"/>
      <color rgb="FF404040"/>
      <name val="Calibri"/>
      <family val="2"/>
      <scheme val="minor"/>
    </font>
    <font>
      <sz val="16"/>
      <color rgb="FF99CB38"/>
      <name val="Noto Sans Symbols"/>
    </font>
    <font>
      <sz val="16"/>
      <color rgb="FF40404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2"/>
      <color rgb="FF404040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99CB38"/>
      <name val="Calibri"/>
      <family val="2"/>
      <scheme val="minor"/>
    </font>
    <font>
      <b/>
      <sz val="18"/>
      <color rgb="FF63A537"/>
      <name val="Calibri"/>
      <family val="2"/>
      <scheme val="minor"/>
    </font>
    <font>
      <sz val="12"/>
      <color rgb="FF99CB38"/>
      <name val="Calibri"/>
      <family val="2"/>
      <scheme val="minor"/>
    </font>
    <font>
      <sz val="12"/>
      <color rgb="FF404040"/>
      <name val="Calibri"/>
      <family val="2"/>
      <scheme val="minor"/>
    </font>
    <font>
      <sz val="11"/>
      <color rgb="FF99CB38"/>
      <name val="Calibri"/>
      <family val="2"/>
      <scheme val="minor"/>
    </font>
    <font>
      <sz val="11"/>
      <color rgb="FF404040"/>
      <name val="Calibri"/>
      <family val="2"/>
      <scheme val="minor"/>
    </font>
    <font>
      <sz val="10"/>
      <color rgb="FF404040"/>
      <name val="Calibri"/>
      <family val="2"/>
      <scheme val="minor"/>
    </font>
    <font>
      <sz val="20"/>
      <color rgb="FF000000"/>
      <name val="Arial"/>
      <family val="2"/>
    </font>
    <font>
      <sz val="26"/>
      <color theme="4" tint="-0.499984740745262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theme="7" tint="-0.499984740745262"/>
      <name val="Calibri"/>
      <family val="2"/>
      <scheme val="minor"/>
    </font>
    <font>
      <sz val="36"/>
      <color theme="7" tint="-0.499984740745262"/>
      <name val="Calibri"/>
      <family val="2"/>
      <scheme val="minor"/>
    </font>
    <font>
      <sz val="8"/>
      <color theme="7" tint="-0.49998474074526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000000"/>
      <name val="Calibri"/>
      <family val="2"/>
    </font>
    <font>
      <vertAlign val="superscript"/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2"/>
      <color rgb="FF63A537"/>
      <name val="Calibri"/>
      <family val="2"/>
      <scheme val="minor"/>
    </font>
    <font>
      <vertAlign val="superscript"/>
      <sz val="10"/>
      <color rgb="FF404040"/>
      <name val="Calibri"/>
      <family val="2"/>
      <scheme val="minor"/>
    </font>
    <font>
      <sz val="26"/>
      <color rgb="FFFFFF00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rgb="FFFFFFFF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11"/>
      <name val="Arial Unicode MS"/>
    </font>
    <font>
      <b/>
      <sz val="12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26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Arial Unicode MS"/>
    </font>
    <font>
      <sz val="11"/>
      <color theme="0"/>
      <name val="Arial Unicode MS"/>
    </font>
    <font>
      <b/>
      <sz val="12"/>
      <color theme="0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rgb="FF99CB3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6B80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FF6E8"/>
        <bgColor indexed="64"/>
      </patternFill>
    </fill>
    <fill>
      <patternFill patternType="solid">
        <fgColor rgb="FFDEECCE"/>
        <bgColor indexed="64"/>
      </patternFill>
    </fill>
    <fill>
      <patternFill patternType="solid">
        <fgColor rgb="FF99CB3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/>
    <xf numFmtId="0" fontId="0" fillId="7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0" fillId="0" borderId="8" xfId="0" applyFont="1" applyBorder="1" applyAlignment="1">
      <alignment horizontal="left" vertical="center" wrapText="1" indent="3" readingOrder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/>
    <xf numFmtId="0" fontId="3" fillId="8" borderId="1" xfId="0" applyFont="1" applyFill="1" applyBorder="1"/>
    <xf numFmtId="0" fontId="0" fillId="9" borderId="2" xfId="0" applyFill="1" applyBorder="1" applyAlignment="1">
      <alignment vertical="top"/>
    </xf>
    <xf numFmtId="0" fontId="13" fillId="9" borderId="3" xfId="0" applyFont="1" applyFill="1" applyBorder="1" applyAlignment="1">
      <alignment vertical="top"/>
    </xf>
    <xf numFmtId="0" fontId="17" fillId="10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left" vertical="center" indent="4" readingOrder="1"/>
    </xf>
    <xf numFmtId="0" fontId="0" fillId="0" borderId="0" xfId="0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8" fillId="9" borderId="1" xfId="0" applyFont="1" applyFill="1" applyBorder="1"/>
    <xf numFmtId="0" fontId="16" fillId="9" borderId="1" xfId="0" applyFont="1" applyFill="1" applyBorder="1" applyAlignment="1">
      <alignment horizontal="center" vertical="center" readingOrder="1"/>
    </xf>
    <xf numFmtId="0" fontId="7" fillId="9" borderId="1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 vertical="center" readingOrder="1"/>
    </xf>
    <xf numFmtId="0" fontId="25" fillId="9" borderId="6" xfId="0" applyFont="1" applyFill="1" applyBorder="1" applyAlignment="1">
      <alignment horizontal="center" vertical="center" readingOrder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2" fillId="16" borderId="11" xfId="0" applyFont="1" applyFill="1" applyBorder="1" applyAlignment="1">
      <alignment horizontal="left" vertical="center" wrapText="1" readingOrder="1"/>
    </xf>
    <xf numFmtId="0" fontId="32" fillId="16" borderId="12" xfId="0" applyFont="1" applyFill="1" applyBorder="1" applyAlignment="1">
      <alignment horizontal="left" vertical="center" wrapText="1" readingOrder="1"/>
    </xf>
    <xf numFmtId="0" fontId="32" fillId="16" borderId="13" xfId="0" applyFont="1" applyFill="1" applyBorder="1" applyAlignment="1">
      <alignment horizontal="left" vertical="center" wrapText="1" readingOrder="1"/>
    </xf>
    <xf numFmtId="0" fontId="32" fillId="16" borderId="14" xfId="0" applyFont="1" applyFill="1" applyBorder="1" applyAlignment="1">
      <alignment horizontal="left" vertical="center" wrapText="1" readingOrder="1"/>
    </xf>
    <xf numFmtId="0" fontId="32" fillId="16" borderId="15" xfId="0" applyFont="1" applyFill="1" applyBorder="1" applyAlignment="1">
      <alignment horizontal="left" vertical="center" wrapText="1" readingOrder="1"/>
    </xf>
    <xf numFmtId="0" fontId="32" fillId="16" borderId="16" xfId="0" applyFont="1" applyFill="1" applyBorder="1" applyAlignment="1">
      <alignment horizontal="left" vertical="center" wrapText="1" readingOrder="1"/>
    </xf>
    <xf numFmtId="0" fontId="23" fillId="16" borderId="1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4" fillId="16" borderId="2" xfId="0" applyFont="1" applyFill="1" applyBorder="1" applyAlignment="1">
      <alignment horizontal="center" vertical="center"/>
    </xf>
    <xf numFmtId="0" fontId="34" fillId="16" borderId="3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 wrapText="1" readingOrder="1"/>
    </xf>
    <xf numFmtId="0" fontId="40" fillId="21" borderId="1" xfId="0" applyFont="1" applyFill="1" applyBorder="1" applyAlignment="1">
      <alignment horizontal="center" vertical="center" wrapText="1" readingOrder="1"/>
    </xf>
    <xf numFmtId="0" fontId="42" fillId="20" borderId="1" xfId="0" applyFont="1" applyFill="1" applyBorder="1" applyAlignment="1">
      <alignment horizontal="center" vertical="center" wrapText="1" readingOrder="1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39" fillId="18" borderId="9" xfId="0" applyFont="1" applyFill="1" applyBorder="1" applyAlignment="1">
      <alignment horizontal="center"/>
    </xf>
    <xf numFmtId="0" fontId="39" fillId="18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9" fillId="16" borderId="1" xfId="0" applyFont="1" applyFill="1" applyBorder="1" applyAlignment="1">
      <alignment horizontal="center" vertical="center" readingOrder="1"/>
    </xf>
    <xf numFmtId="0" fontId="29" fillId="16" borderId="2" xfId="0" applyFont="1" applyFill="1" applyBorder="1" applyAlignment="1">
      <alignment horizontal="center" vertical="center" readingOrder="1"/>
    </xf>
    <xf numFmtId="0" fontId="43" fillId="22" borderId="19" xfId="0" applyFont="1" applyFill="1" applyBorder="1" applyAlignment="1">
      <alignment horizontal="center" vertical="center" wrapText="1" readingOrder="1"/>
    </xf>
    <xf numFmtId="0" fontId="44" fillId="21" borderId="20" xfId="0" applyFont="1" applyFill="1" applyBorder="1" applyAlignment="1">
      <alignment horizontal="center" vertical="center" wrapText="1" readingOrder="1"/>
    </xf>
    <xf numFmtId="0" fontId="44" fillId="20" borderId="18" xfId="0" applyFont="1" applyFill="1" applyBorder="1" applyAlignment="1">
      <alignment horizontal="center" vertical="center" wrapText="1" readingOrder="1"/>
    </xf>
    <xf numFmtId="0" fontId="44" fillId="21" borderId="18" xfId="0" applyFont="1" applyFill="1" applyBorder="1" applyAlignment="1">
      <alignment horizontal="center" vertical="center" wrapText="1" readingOrder="1"/>
    </xf>
    <xf numFmtId="0" fontId="0" fillId="23" borderId="1" xfId="0" applyFill="1" applyBorder="1" applyAlignment="1">
      <alignment horizontal="center"/>
    </xf>
    <xf numFmtId="0" fontId="27" fillId="23" borderId="1" xfId="0" applyFont="1" applyFill="1" applyBorder="1" applyAlignment="1">
      <alignment horizontal="center" vertical="center" readingOrder="1"/>
    </xf>
    <xf numFmtId="0" fontId="11" fillId="23" borderId="1" xfId="0" applyFont="1" applyFill="1" applyBorder="1" applyAlignment="1">
      <alignment horizontal="center"/>
    </xf>
    <xf numFmtId="0" fontId="28" fillId="23" borderId="1" xfId="0" applyFont="1" applyFill="1" applyBorder="1" applyAlignment="1">
      <alignment horizontal="center" vertical="center" readingOrder="1"/>
    </xf>
    <xf numFmtId="0" fontId="31" fillId="23" borderId="1" xfId="0" applyFont="1" applyFill="1" applyBorder="1" applyAlignment="1">
      <alignment horizontal="center" vertical="center" readingOrder="1"/>
    </xf>
    <xf numFmtId="0" fontId="5" fillId="23" borderId="1" xfId="0" applyFont="1" applyFill="1" applyBorder="1" applyAlignment="1">
      <alignment horizontal="center"/>
    </xf>
    <xf numFmtId="0" fontId="39" fillId="24" borderId="4" xfId="0" applyFont="1" applyFill="1" applyBorder="1" applyAlignment="1">
      <alignment horizontal="center"/>
    </xf>
    <xf numFmtId="0" fontId="39" fillId="24" borderId="5" xfId="0" applyFont="1" applyFill="1" applyBorder="1" applyAlignment="1">
      <alignment horizontal="center"/>
    </xf>
    <xf numFmtId="0" fontId="39" fillId="24" borderId="6" xfId="0" applyFont="1" applyFill="1" applyBorder="1" applyAlignment="1">
      <alignment horizontal="center"/>
    </xf>
    <xf numFmtId="0" fontId="47" fillId="19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8" fillId="7" borderId="1" xfId="0" quotePrefix="1" applyFont="1" applyFill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49" fillId="0" borderId="0" xfId="0" applyFont="1" applyAlignment="1">
      <alignment horizontal="left" vertical="center"/>
    </xf>
    <xf numFmtId="0" fontId="51" fillId="0" borderId="0" xfId="0" applyFont="1" applyAlignment="1">
      <alignment horizontal="center"/>
    </xf>
    <xf numFmtId="0" fontId="50" fillId="4" borderId="0" xfId="0" applyFont="1" applyFill="1" applyAlignment="1">
      <alignment horizontal="center" vertical="center"/>
    </xf>
    <xf numFmtId="0" fontId="50" fillId="6" borderId="0" xfId="0" applyFont="1" applyFill="1" applyAlignment="1">
      <alignment horizontal="center" vertical="center"/>
    </xf>
    <xf numFmtId="0" fontId="21" fillId="26" borderId="22" xfId="0" applyFont="1" applyFill="1" applyBorder="1" applyAlignment="1">
      <alignment horizontal="center" vertical="center"/>
    </xf>
    <xf numFmtId="0" fontId="51" fillId="25" borderId="0" xfId="0" applyFont="1" applyFill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/>
    </xf>
    <xf numFmtId="0" fontId="50" fillId="6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17" borderId="0" xfId="0" applyFill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53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0" fontId="47" fillId="19" borderId="0" xfId="0" applyFont="1" applyFill="1" applyBorder="1" applyAlignment="1">
      <alignment horizontal="center" vertical="center"/>
    </xf>
    <xf numFmtId="0" fontId="55" fillId="6" borderId="1" xfId="0" applyFont="1" applyFill="1" applyBorder="1" applyAlignment="1">
      <alignment horizontal="center" vertical="center"/>
    </xf>
    <xf numFmtId="0" fontId="56" fillId="6" borderId="2" xfId="0" applyFont="1" applyFill="1" applyBorder="1" applyAlignment="1">
      <alignment horizontal="center" vertical="center"/>
    </xf>
    <xf numFmtId="0" fontId="56" fillId="6" borderId="3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57" fillId="17" borderId="2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58" fillId="17" borderId="1" xfId="0" applyFont="1" applyFill="1" applyBorder="1" applyAlignment="1">
      <alignment horizontal="center" vertical="center"/>
    </xf>
    <xf numFmtId="0" fontId="58" fillId="17" borderId="1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59" fillId="17" borderId="1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/>
    </xf>
    <xf numFmtId="0" fontId="60" fillId="17" borderId="4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58" fillId="1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8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61" fillId="23" borderId="1" xfId="0" applyFont="1" applyFill="1" applyBorder="1" applyAlignment="1">
      <alignment horizontal="center" vertical="center" readingOrder="1"/>
    </xf>
    <xf numFmtId="0" fontId="62" fillId="23" borderId="1" xfId="0" applyFont="1" applyFill="1" applyBorder="1" applyAlignment="1">
      <alignment horizontal="center" vertical="center" readingOrder="1"/>
    </xf>
    <xf numFmtId="0" fontId="12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36B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8</xdr:row>
      <xdr:rowOff>12700</xdr:rowOff>
    </xdr:from>
    <xdr:to>
      <xdr:col>11</xdr:col>
      <xdr:colOff>469900</xdr:colOff>
      <xdr:row>14</xdr:row>
      <xdr:rowOff>25400</xdr:rowOff>
    </xdr:to>
    <xdr:pic>
      <xdr:nvPicPr>
        <xdr:cNvPr id="2" name="Google Shape;389;p54">
          <a:extLst>
            <a:ext uri="{FF2B5EF4-FFF2-40B4-BE49-F238E27FC236}">
              <a16:creationId xmlns:a16="http://schemas.microsoft.com/office/drawing/2014/main" id="{47A37C10-AE65-7B3C-3AFA-5385F99E8EA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7772400" y="2159000"/>
          <a:ext cx="3206750" cy="1733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8</xdr:row>
      <xdr:rowOff>12700</xdr:rowOff>
    </xdr:from>
    <xdr:to>
      <xdr:col>11</xdr:col>
      <xdr:colOff>469900</xdr:colOff>
      <xdr:row>14</xdr:row>
      <xdr:rowOff>64597</xdr:rowOff>
    </xdr:to>
    <xdr:pic>
      <xdr:nvPicPr>
        <xdr:cNvPr id="2" name="Google Shape;389;p54">
          <a:extLst>
            <a:ext uri="{FF2B5EF4-FFF2-40B4-BE49-F238E27FC236}">
              <a16:creationId xmlns:a16="http://schemas.microsoft.com/office/drawing/2014/main" id="{69D4BC78-A17C-4D5E-A1B4-666C6E8DF90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7772400" y="2241550"/>
          <a:ext cx="3206750" cy="1733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3" sqref="H3"/>
    </sheetView>
  </sheetViews>
  <sheetFormatPr defaultRowHeight="14.5"/>
  <cols>
    <col min="1" max="1" width="32.36328125" customWidth="1"/>
    <col min="2" max="5" width="14.7265625" customWidth="1"/>
    <col min="6" max="6" width="19" customWidth="1"/>
    <col min="7" max="7" width="14.7265625" customWidth="1"/>
    <col min="8" max="8" width="13.36328125" customWidth="1"/>
  </cols>
  <sheetData>
    <row r="1" spans="1:8">
      <c r="A1" s="3" t="s">
        <v>1</v>
      </c>
      <c r="B1" s="5" t="s">
        <v>2</v>
      </c>
      <c r="C1" s="6" t="s">
        <v>3</v>
      </c>
      <c r="D1" s="6"/>
      <c r="E1" s="6"/>
      <c r="F1" s="21" t="s">
        <v>14</v>
      </c>
      <c r="G1" s="11"/>
      <c r="H1" s="13"/>
    </row>
    <row r="2" spans="1:8" ht="15" thickBot="1">
      <c r="A2" s="3"/>
      <c r="B2" s="5"/>
      <c r="C2" s="7" t="s">
        <v>4</v>
      </c>
      <c r="D2" s="8" t="s">
        <v>5</v>
      </c>
      <c r="E2" s="10" t="s">
        <v>6</v>
      </c>
      <c r="F2" s="22" t="s">
        <v>15</v>
      </c>
      <c r="G2" s="11"/>
      <c r="H2" s="13"/>
    </row>
    <row r="3" spans="1:8" ht="18" thickBot="1">
      <c r="A3" s="16" t="s">
        <v>9</v>
      </c>
      <c r="B3" s="17">
        <v>3</v>
      </c>
      <c r="C3" s="17">
        <v>4</v>
      </c>
      <c r="D3" s="17">
        <v>8</v>
      </c>
      <c r="E3" s="18">
        <v>3</v>
      </c>
      <c r="F3" s="13">
        <v>1</v>
      </c>
      <c r="G3" s="13" t="s">
        <v>8</v>
      </c>
      <c r="H3" s="9">
        <f>IF(F3=1, B3*C3, IF(F3=2, B3*D3, IF(F3=3, B3*E3, "Invalid input")))</f>
        <v>12</v>
      </c>
    </row>
    <row r="4" spans="1:8" ht="18" thickBot="1">
      <c r="A4" s="16" t="s">
        <v>10</v>
      </c>
      <c r="B4" s="17">
        <v>4</v>
      </c>
      <c r="C4" s="17">
        <v>3</v>
      </c>
      <c r="D4" s="17">
        <v>6</v>
      </c>
      <c r="E4" s="18">
        <v>5</v>
      </c>
      <c r="F4" s="13">
        <v>2</v>
      </c>
      <c r="G4" s="13" t="s">
        <v>8</v>
      </c>
      <c r="H4" s="9">
        <f t="shared" ref="H4:H7" si="0">IF(F4=1, B4*C4, IF(F4=2, B4*D4, IF(F4=3, B4*E4, "Invalid input")))</f>
        <v>24</v>
      </c>
    </row>
    <row r="5" spans="1:8" ht="18" thickBot="1">
      <c r="A5" s="16" t="s">
        <v>11</v>
      </c>
      <c r="B5" s="17">
        <v>2</v>
      </c>
      <c r="C5" s="17">
        <v>6</v>
      </c>
      <c r="D5" s="17">
        <v>4</v>
      </c>
      <c r="E5" s="18">
        <v>8</v>
      </c>
      <c r="F5" s="13">
        <v>3</v>
      </c>
      <c r="G5" s="13" t="s">
        <v>8</v>
      </c>
      <c r="H5" s="9">
        <f t="shared" si="0"/>
        <v>16</v>
      </c>
    </row>
    <row r="6" spans="1:8" ht="18" thickBot="1">
      <c r="A6" s="16" t="s">
        <v>12</v>
      </c>
      <c r="B6" s="17">
        <v>1</v>
      </c>
      <c r="C6" s="17">
        <v>7</v>
      </c>
      <c r="D6" s="17">
        <v>3</v>
      </c>
      <c r="E6" s="18">
        <v>9</v>
      </c>
      <c r="F6" s="13">
        <v>2</v>
      </c>
      <c r="G6" s="13" t="s">
        <v>8</v>
      </c>
      <c r="H6" s="9">
        <f t="shared" si="0"/>
        <v>3</v>
      </c>
    </row>
    <row r="7" spans="1:8" ht="18" thickBot="1">
      <c r="A7" s="16" t="s">
        <v>13</v>
      </c>
      <c r="B7" s="17">
        <v>5</v>
      </c>
      <c r="C7" s="17">
        <v>2</v>
      </c>
      <c r="D7" s="17">
        <v>4</v>
      </c>
      <c r="E7" s="18">
        <v>1</v>
      </c>
      <c r="F7" s="13">
        <v>2</v>
      </c>
      <c r="G7" s="13" t="s">
        <v>8</v>
      </c>
      <c r="H7" s="9">
        <f t="shared" si="0"/>
        <v>20</v>
      </c>
    </row>
    <row r="8" spans="1:8">
      <c r="A8" s="12" t="s">
        <v>7</v>
      </c>
      <c r="B8" s="14"/>
      <c r="C8" s="14"/>
      <c r="D8" s="14"/>
      <c r="E8" s="19"/>
      <c r="F8" s="14"/>
      <c r="G8" s="15" t="s">
        <v>8</v>
      </c>
      <c r="H8" s="20">
        <f>SUM(H3:H7)</f>
        <v>75</v>
      </c>
    </row>
  </sheetData>
  <mergeCells count="4">
    <mergeCell ref="A1:A2"/>
    <mergeCell ref="C1:E1"/>
    <mergeCell ref="B1:B2"/>
    <mergeCell ref="G1:G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C52A-0813-44C1-AE6E-A964716A0195}">
  <dimension ref="A1:B10"/>
  <sheetViews>
    <sheetView workbookViewId="0">
      <selection activeCell="A15" sqref="A15"/>
    </sheetView>
  </sheetViews>
  <sheetFormatPr defaultRowHeight="14.5"/>
  <cols>
    <col min="1" max="1" width="100.7265625" customWidth="1"/>
    <col min="2" max="2" width="15" customWidth="1"/>
  </cols>
  <sheetData>
    <row r="1" spans="1:2" ht="23.5">
      <c r="A1" s="23" t="s">
        <v>24</v>
      </c>
      <c r="B1" s="25" t="s">
        <v>25</v>
      </c>
    </row>
    <row r="2" spans="1:2" ht="21">
      <c r="A2" s="28" t="s">
        <v>16</v>
      </c>
      <c r="B2" s="24">
        <v>4</v>
      </c>
    </row>
    <row r="3" spans="1:2" ht="21">
      <c r="A3" s="28" t="s">
        <v>17</v>
      </c>
      <c r="B3" s="24">
        <v>3</v>
      </c>
    </row>
    <row r="4" spans="1:2" ht="21">
      <c r="A4" s="28" t="s">
        <v>18</v>
      </c>
      <c r="B4" s="24">
        <v>4</v>
      </c>
    </row>
    <row r="5" spans="1:2" ht="21">
      <c r="A5" s="28" t="s">
        <v>19</v>
      </c>
      <c r="B5" s="24">
        <v>5</v>
      </c>
    </row>
    <row r="6" spans="1:2" ht="21">
      <c r="A6" s="28" t="s">
        <v>20</v>
      </c>
      <c r="B6" s="24">
        <v>1</v>
      </c>
    </row>
    <row r="7" spans="1:2" ht="21">
      <c r="A7" s="28" t="s">
        <v>21</v>
      </c>
      <c r="B7" s="24">
        <v>2</v>
      </c>
    </row>
    <row r="8" spans="1:2" ht="21">
      <c r="A8" s="28" t="s">
        <v>22</v>
      </c>
      <c r="B8" s="24">
        <v>1</v>
      </c>
    </row>
    <row r="9" spans="1:2" ht="21">
      <c r="A9" s="28" t="s">
        <v>23</v>
      </c>
      <c r="B9" s="24">
        <v>4</v>
      </c>
    </row>
    <row r="10" spans="1:2" ht="23.5">
      <c r="A10" s="26" t="s">
        <v>26</v>
      </c>
      <c r="B10" s="27">
        <f>SUM(B2:B9)</f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47A0-B9D7-4899-986C-BDC40CD5447F}">
  <dimension ref="A1:D7"/>
  <sheetViews>
    <sheetView workbookViewId="0">
      <selection activeCell="B8" sqref="B8"/>
    </sheetView>
  </sheetViews>
  <sheetFormatPr defaultRowHeight="14.5"/>
  <cols>
    <col min="1" max="1" width="57.26953125" customWidth="1"/>
    <col min="2" max="2" width="23.90625" bestFit="1" customWidth="1"/>
    <col min="3" max="3" width="18" customWidth="1"/>
  </cols>
  <sheetData>
    <row r="1" spans="1:4" ht="28.5">
      <c r="A1" s="30" t="s">
        <v>28</v>
      </c>
      <c r="B1" s="31" t="s">
        <v>30</v>
      </c>
      <c r="C1" s="32" t="s">
        <v>29</v>
      </c>
      <c r="D1" s="33">
        <f>AIN!H8*(TKF!B10*0.01+0.65)</f>
        <v>66.75</v>
      </c>
    </row>
    <row r="2" spans="1:4" ht="23.5" customHeight="1">
      <c r="A2" s="38" t="s">
        <v>31</v>
      </c>
      <c r="B2" s="39"/>
      <c r="C2" s="37" t="s">
        <v>34</v>
      </c>
      <c r="D2" s="34">
        <f>D1/B5</f>
        <v>66.75</v>
      </c>
    </row>
    <row r="3" spans="1:4" ht="23.5" customHeight="1">
      <c r="A3" s="38" t="s">
        <v>32</v>
      </c>
      <c r="B3" s="39"/>
      <c r="C3" s="36" t="s">
        <v>35</v>
      </c>
      <c r="D3" s="34">
        <f>D1/B5</f>
        <v>66.75</v>
      </c>
    </row>
    <row r="4" spans="1:4" ht="23.5">
      <c r="A4" s="38" t="s">
        <v>33</v>
      </c>
      <c r="B4" s="39"/>
      <c r="C4" s="35" t="s">
        <v>36</v>
      </c>
      <c r="D4" s="34">
        <f>B7/D1</f>
        <v>5.9925093632958802E-2</v>
      </c>
    </row>
    <row r="5" spans="1:4">
      <c r="A5" s="41" t="s">
        <v>37</v>
      </c>
      <c r="B5" s="40">
        <v>1</v>
      </c>
    </row>
    <row r="6" spans="1:4">
      <c r="A6" s="41" t="s">
        <v>38</v>
      </c>
      <c r="B6" s="40">
        <v>4</v>
      </c>
    </row>
    <row r="7" spans="1:4">
      <c r="A7" s="41" t="s">
        <v>39</v>
      </c>
      <c r="B7" s="40">
        <v>4</v>
      </c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A19-80D4-41BA-851B-6E7EE74BD156}">
  <dimension ref="A1:K11"/>
  <sheetViews>
    <sheetView zoomScale="65" zoomScaleNormal="65" workbookViewId="0">
      <selection activeCell="F5" sqref="F5:F6"/>
    </sheetView>
  </sheetViews>
  <sheetFormatPr defaultRowHeight="14.5"/>
  <cols>
    <col min="1" max="1" width="40.6328125" customWidth="1"/>
    <col min="3" max="3" width="9" customWidth="1"/>
    <col min="4" max="4" width="31.90625" customWidth="1"/>
    <col min="6" max="6" width="15.6328125" bestFit="1" customWidth="1"/>
    <col min="10" max="10" width="25.6328125" customWidth="1"/>
    <col min="11" max="11" width="16.6328125" customWidth="1"/>
  </cols>
  <sheetData>
    <row r="1" spans="1:11" ht="34" thickBot="1">
      <c r="A1" s="49" t="s">
        <v>40</v>
      </c>
      <c r="B1" s="49"/>
      <c r="D1" s="53" t="s">
        <v>27</v>
      </c>
      <c r="E1" s="48" t="s">
        <v>8</v>
      </c>
      <c r="F1" s="57">
        <f>IN!D1</f>
        <v>66.75</v>
      </c>
    </row>
    <row r="2" spans="1:11" ht="26" customHeight="1" thickTop="1" thickBot="1">
      <c r="A2" s="42" t="s">
        <v>41</v>
      </c>
      <c r="B2" s="43">
        <v>300</v>
      </c>
      <c r="D2" s="54"/>
      <c r="E2" s="48"/>
      <c r="F2" s="57"/>
    </row>
    <row r="3" spans="1:11" ht="25.5" thickBot="1">
      <c r="A3" s="44" t="s">
        <v>42</v>
      </c>
      <c r="B3" s="45">
        <v>100</v>
      </c>
      <c r="D3" s="59" t="s">
        <v>50</v>
      </c>
      <c r="J3" s="2"/>
      <c r="K3" s="2"/>
    </row>
    <row r="4" spans="1:11" ht="25.5" customHeight="1" thickBot="1">
      <c r="A4" s="44" t="s">
        <v>43</v>
      </c>
      <c r="B4" s="45">
        <v>100</v>
      </c>
      <c r="D4" s="58">
        <v>4</v>
      </c>
      <c r="E4" s="51"/>
      <c r="F4" s="52"/>
      <c r="G4" s="51"/>
      <c r="H4" s="51"/>
      <c r="I4" s="50"/>
      <c r="J4" s="4"/>
      <c r="K4" s="4"/>
    </row>
    <row r="5" spans="1:11" ht="25.5" customHeight="1" thickBot="1">
      <c r="A5" s="44" t="s">
        <v>44</v>
      </c>
      <c r="B5" s="45">
        <v>90</v>
      </c>
      <c r="D5" s="55" t="s">
        <v>51</v>
      </c>
      <c r="E5" s="56" t="s">
        <v>8</v>
      </c>
      <c r="F5" s="56">
        <f>IF(D4=1, F1*B2, IF(D4=2, F1*B3, IF(D4=3, F1*B4, IF(D4=4, F1*B5, IF(D4=5, F1*B6, IF(D4=6, F1*B7, IF(D4=7, F1*B8, IF(D4=8, F1*B9, IF(D4=9, F1*B10, "Invalid input")))))))))</f>
        <v>6007.5</v>
      </c>
      <c r="G5" s="51"/>
      <c r="H5" s="51"/>
      <c r="I5" s="50"/>
      <c r="J5" s="4"/>
      <c r="K5" s="4"/>
    </row>
    <row r="6" spans="1:11" ht="25.5" customHeight="1" thickBot="1">
      <c r="A6" s="44" t="s">
        <v>45</v>
      </c>
      <c r="B6" s="45">
        <v>90</v>
      </c>
      <c r="D6" s="55"/>
      <c r="E6" s="56"/>
      <c r="F6" s="56"/>
    </row>
    <row r="7" spans="1:11" ht="25.5" thickBot="1">
      <c r="A7" s="44" t="s">
        <v>46</v>
      </c>
      <c r="B7" s="45">
        <v>70</v>
      </c>
    </row>
    <row r="8" spans="1:11" ht="25.5" thickBot="1">
      <c r="A8" s="44" t="s">
        <v>47</v>
      </c>
      <c r="B8" s="45">
        <v>30</v>
      </c>
    </row>
    <row r="9" spans="1:11" ht="25.5" thickBot="1">
      <c r="A9" s="44" t="s">
        <v>48</v>
      </c>
      <c r="B9" s="45">
        <v>20</v>
      </c>
    </row>
    <row r="10" spans="1:11" ht="25.5" thickBot="1">
      <c r="A10" s="46" t="s">
        <v>49</v>
      </c>
      <c r="B10" s="47">
        <v>15</v>
      </c>
    </row>
    <row r="11" spans="1:11" ht="15" thickTop="1"/>
  </sheetData>
  <mergeCells count="8">
    <mergeCell ref="D1:D2"/>
    <mergeCell ref="D5:D6"/>
    <mergeCell ref="E5:E6"/>
    <mergeCell ref="F5:F6"/>
    <mergeCell ref="E1:E2"/>
    <mergeCell ref="A1:B1"/>
    <mergeCell ref="I4:I5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07B6-E4B5-4CD9-9097-BE1736DF45C4}">
  <dimension ref="A1:W37"/>
  <sheetViews>
    <sheetView zoomScale="55" zoomScaleNormal="55" workbookViewId="0">
      <selection activeCell="J17" sqref="J17"/>
    </sheetView>
  </sheetViews>
  <sheetFormatPr defaultRowHeight="14.5"/>
  <cols>
    <col min="1" max="1" width="30" style="1" customWidth="1"/>
    <col min="2" max="2" width="28.453125" style="1" customWidth="1"/>
    <col min="3" max="3" width="8.6328125" style="1" customWidth="1"/>
    <col min="4" max="4" width="8.7265625" style="1"/>
    <col min="5" max="5" width="15.1796875" style="1" customWidth="1"/>
    <col min="6" max="6" width="10.453125" style="1" customWidth="1"/>
    <col min="7" max="7" width="8.7265625" style="1"/>
    <col min="8" max="8" width="0.90625" style="1" customWidth="1"/>
    <col min="9" max="9" width="17.6328125" style="1" customWidth="1"/>
    <col min="10" max="10" width="13" style="1" customWidth="1"/>
    <col min="11" max="12" width="8.7265625" style="1"/>
    <col min="13" max="13" width="1.08984375" style="1" customWidth="1"/>
    <col min="14" max="14" width="8.7265625" style="29"/>
    <col min="15" max="15" width="27.26953125" style="1" customWidth="1"/>
    <col min="16" max="16384" width="8.7265625" style="1"/>
  </cols>
  <sheetData>
    <row r="1" spans="1:23" ht="31.5" customHeight="1">
      <c r="A1" s="84" t="s">
        <v>53</v>
      </c>
      <c r="B1" s="84"/>
      <c r="C1" s="84"/>
      <c r="D1" s="84"/>
      <c r="E1" s="84"/>
      <c r="F1" s="84"/>
      <c r="G1" s="84"/>
    </row>
    <row r="2" spans="1:23" ht="38" customHeight="1" thickBot="1">
      <c r="A2" s="85" t="s">
        <v>52</v>
      </c>
      <c r="B2" s="85" t="s">
        <v>8</v>
      </c>
      <c r="C2" s="86">
        <f>'Satir Kestirim Sayisi'!F5/1000</f>
        <v>6.0075000000000003</v>
      </c>
      <c r="H2" s="87"/>
      <c r="M2" s="93"/>
    </row>
    <row r="3" spans="1:23" ht="21">
      <c r="A3" s="66" t="s">
        <v>75</v>
      </c>
      <c r="B3" s="67"/>
      <c r="C3" s="67"/>
      <c r="D3" s="67"/>
      <c r="E3" s="67"/>
      <c r="F3" s="67"/>
      <c r="G3" s="65"/>
      <c r="H3" s="87"/>
      <c r="I3" s="81" t="s">
        <v>89</v>
      </c>
      <c r="J3" s="82"/>
      <c r="K3" s="82"/>
      <c r="L3" s="83"/>
      <c r="M3" s="93"/>
      <c r="N3" s="126"/>
      <c r="O3" s="126"/>
      <c r="P3" s="126"/>
      <c r="Q3" s="126"/>
      <c r="R3" s="126"/>
      <c r="S3" s="144"/>
      <c r="T3" s="144"/>
      <c r="U3" s="144"/>
      <c r="V3" s="144"/>
    </row>
    <row r="4" spans="1:23">
      <c r="A4" s="68" t="s">
        <v>76</v>
      </c>
      <c r="B4" s="68" t="s">
        <v>77</v>
      </c>
      <c r="C4" s="68"/>
      <c r="D4" s="68" t="s">
        <v>79</v>
      </c>
      <c r="E4" s="68" t="s">
        <v>80</v>
      </c>
      <c r="F4" s="68" t="s">
        <v>81</v>
      </c>
      <c r="G4" s="68" t="s">
        <v>78</v>
      </c>
      <c r="H4" s="87"/>
      <c r="I4" s="75" t="s">
        <v>76</v>
      </c>
      <c r="J4" s="75" t="s">
        <v>88</v>
      </c>
      <c r="K4" s="75"/>
      <c r="L4" s="75"/>
      <c r="M4" s="93"/>
      <c r="N4" s="145" t="s">
        <v>90</v>
      </c>
      <c r="O4" s="145"/>
      <c r="P4" s="127" t="s">
        <v>127</v>
      </c>
      <c r="Q4" s="127"/>
      <c r="R4" s="127"/>
      <c r="S4" s="127"/>
      <c r="T4" s="127"/>
      <c r="U4" s="127"/>
      <c r="V4" s="144"/>
    </row>
    <row r="5" spans="1:23" ht="15.5">
      <c r="A5" s="69" t="s">
        <v>54</v>
      </c>
      <c r="B5" s="63" t="s">
        <v>56</v>
      </c>
      <c r="C5" s="63" t="s">
        <v>8</v>
      </c>
      <c r="D5" s="63">
        <f>B12*(C2)^C12</f>
        <v>15.770291108037727</v>
      </c>
      <c r="E5" s="63">
        <f>B13*(C2)^C13</f>
        <v>22.349009891730596</v>
      </c>
      <c r="F5" s="63">
        <f>B14*(C2)^C14</f>
        <v>30.955301343595384</v>
      </c>
      <c r="G5" s="63"/>
      <c r="H5" s="87"/>
      <c r="I5" s="76" t="s">
        <v>82</v>
      </c>
      <c r="J5" s="77" t="s">
        <v>85</v>
      </c>
      <c r="K5" s="78" t="s">
        <v>8</v>
      </c>
      <c r="L5" s="75">
        <f>3.2*(C2)^C12</f>
        <v>21.027054810716972</v>
      </c>
      <c r="M5" s="93"/>
      <c r="N5" s="145"/>
      <c r="O5" s="145"/>
      <c r="P5" s="128" t="s">
        <v>128</v>
      </c>
      <c r="Q5" s="128" t="s">
        <v>129</v>
      </c>
      <c r="R5" s="128" t="s">
        <v>130</v>
      </c>
      <c r="S5" s="125" t="s">
        <v>131</v>
      </c>
      <c r="T5" s="125" t="s">
        <v>132</v>
      </c>
      <c r="U5" s="125" t="s">
        <v>133</v>
      </c>
      <c r="V5" s="125" t="s">
        <v>134</v>
      </c>
    </row>
    <row r="6" spans="1:23" ht="15.5">
      <c r="A6" s="70" t="s">
        <v>55</v>
      </c>
      <c r="B6" s="64" t="s">
        <v>57</v>
      </c>
      <c r="C6" s="64" t="s">
        <v>8</v>
      </c>
      <c r="D6" s="63">
        <f>D12*(C2)^E12</f>
        <v>4.941327567976888</v>
      </c>
      <c r="E6" s="63">
        <f>D13*(C2)^E13</f>
        <v>4.6825543995314183</v>
      </c>
      <c r="F6" s="63">
        <f>D13*(C2)^E13</f>
        <v>4.6825543995314183</v>
      </c>
      <c r="G6" s="63"/>
      <c r="H6" s="87"/>
      <c r="I6" s="76" t="s">
        <v>83</v>
      </c>
      <c r="J6" s="79" t="s">
        <v>87</v>
      </c>
      <c r="K6" s="80" t="s">
        <v>8</v>
      </c>
      <c r="L6" s="75">
        <f>B13*(C2)^C13</f>
        <v>22.349009891730596</v>
      </c>
      <c r="M6" s="93"/>
      <c r="N6" s="145" t="s">
        <v>91</v>
      </c>
      <c r="O6" s="145"/>
      <c r="P6" s="129"/>
      <c r="Q6" s="130"/>
      <c r="R6" s="130"/>
      <c r="S6" s="130"/>
      <c r="T6" s="130"/>
      <c r="U6" s="130"/>
      <c r="V6" s="131"/>
      <c r="W6" s="99"/>
    </row>
    <row r="7" spans="1:23" ht="21">
      <c r="A7" s="60" t="s">
        <v>58</v>
      </c>
      <c r="B7" s="60" t="s">
        <v>59</v>
      </c>
      <c r="C7" s="63" t="s">
        <v>8</v>
      </c>
      <c r="D7" s="63">
        <f>D12*(D5)^E12</f>
        <v>7.1304854583349506</v>
      </c>
      <c r="E7" s="63">
        <f>D13*(E5)^E13</f>
        <v>7.4161825143576383</v>
      </c>
      <c r="F7" s="63">
        <f>D14*(F5)^E14</f>
        <v>7.4985142345342135</v>
      </c>
      <c r="G7" s="60" t="s">
        <v>60</v>
      </c>
      <c r="H7" s="87"/>
      <c r="I7" s="76" t="s">
        <v>84</v>
      </c>
      <c r="J7" s="77" t="s">
        <v>86</v>
      </c>
      <c r="K7" s="78" t="s">
        <v>8</v>
      </c>
      <c r="L7" s="75">
        <f>2.8*(C2)^C14</f>
        <v>24.076345489463076</v>
      </c>
      <c r="M7" s="93"/>
      <c r="N7" s="132" t="s">
        <v>92</v>
      </c>
      <c r="O7" s="125" t="s">
        <v>93</v>
      </c>
      <c r="P7" s="128">
        <v>0.41</v>
      </c>
      <c r="Q7" s="128">
        <v>1.38</v>
      </c>
      <c r="R7" s="128">
        <v>0.15</v>
      </c>
      <c r="S7" s="128">
        <v>1.98</v>
      </c>
      <c r="T7" s="128">
        <v>0.72</v>
      </c>
      <c r="U7" s="128">
        <v>0.1</v>
      </c>
      <c r="V7" s="125">
        <v>1.38</v>
      </c>
    </row>
    <row r="8" spans="1:23" ht="18.5">
      <c r="A8" s="61" t="s">
        <v>61</v>
      </c>
      <c r="B8" s="61" t="s">
        <v>62</v>
      </c>
      <c r="C8" s="63" t="s">
        <v>8</v>
      </c>
      <c r="D8" s="63">
        <f>D5/D7</f>
        <v>2.211671449326575</v>
      </c>
      <c r="E8" s="63">
        <f>E5/E7</f>
        <v>3.0135463695052254</v>
      </c>
      <c r="F8" s="63">
        <f>F5/F7</f>
        <v>4.1281913156917867</v>
      </c>
      <c r="G8" s="61" t="s">
        <v>63</v>
      </c>
      <c r="H8" s="87"/>
      <c r="M8" s="93"/>
      <c r="N8" s="132" t="s">
        <v>94</v>
      </c>
      <c r="O8" s="125" t="s">
        <v>95</v>
      </c>
      <c r="P8" s="128">
        <v>0.82</v>
      </c>
      <c r="Q8" s="128">
        <v>0.55000000000000004</v>
      </c>
      <c r="R8" s="128">
        <v>1.6</v>
      </c>
      <c r="S8" s="128">
        <v>0.63</v>
      </c>
      <c r="T8" s="128">
        <v>1.1299999999999999</v>
      </c>
      <c r="U8" s="128"/>
      <c r="V8" s="125">
        <v>0.82</v>
      </c>
    </row>
    <row r="9" spans="1:23" ht="24">
      <c r="A9" s="60" t="s">
        <v>64</v>
      </c>
      <c r="B9" s="60" t="s">
        <v>65</v>
      </c>
      <c r="C9" s="63" t="s">
        <v>8</v>
      </c>
      <c r="D9" s="63">
        <f>C2/D5</f>
        <v>0.38093779999648364</v>
      </c>
      <c r="E9" s="63">
        <f>C2/E5</f>
        <v>0.26880385435879411</v>
      </c>
      <c r="F9" s="63">
        <f>C2/F5</f>
        <v>0.19407015080610562</v>
      </c>
      <c r="G9" s="62" t="s">
        <v>66</v>
      </c>
      <c r="H9" s="87"/>
      <c r="M9" s="93"/>
      <c r="N9" s="132" t="s">
        <v>96</v>
      </c>
      <c r="O9" s="125" t="s">
        <v>97</v>
      </c>
      <c r="P9" s="128">
        <v>1.79</v>
      </c>
      <c r="Q9" s="128">
        <v>0.23</v>
      </c>
      <c r="R9" s="128">
        <v>0.98</v>
      </c>
      <c r="S9" s="128">
        <v>0.39</v>
      </c>
      <c r="T9" s="128">
        <v>0.01</v>
      </c>
      <c r="U9" s="128">
        <v>1.46</v>
      </c>
      <c r="V9" s="125">
        <v>1.79</v>
      </c>
    </row>
    <row r="10" spans="1:23" ht="15" thickBot="1">
      <c r="H10" s="87"/>
      <c r="M10" s="93"/>
      <c r="N10" s="133" t="s">
        <v>98</v>
      </c>
      <c r="O10" s="133"/>
      <c r="P10" s="129"/>
      <c r="Q10" s="130"/>
      <c r="R10" s="130"/>
      <c r="S10" s="130"/>
      <c r="T10" s="130"/>
      <c r="U10" s="134"/>
      <c r="V10" s="125">
        <v>1</v>
      </c>
    </row>
    <row r="11" spans="1:23" ht="24" thickBot="1">
      <c r="A11" s="71" t="s">
        <v>67</v>
      </c>
      <c r="B11" s="71" t="s">
        <v>68</v>
      </c>
      <c r="C11" s="71" t="s">
        <v>69</v>
      </c>
      <c r="D11" s="71" t="s">
        <v>70</v>
      </c>
      <c r="E11" s="71" t="s">
        <v>71</v>
      </c>
      <c r="H11" s="87"/>
      <c r="M11" s="93"/>
      <c r="N11" s="132" t="s">
        <v>99</v>
      </c>
      <c r="O11" s="125" t="s">
        <v>100</v>
      </c>
      <c r="P11" s="128">
        <v>0.13</v>
      </c>
      <c r="Q11" s="128">
        <v>1.65</v>
      </c>
      <c r="R11" s="128">
        <v>0.52</v>
      </c>
      <c r="S11" s="128">
        <v>1.83</v>
      </c>
      <c r="T11" s="128">
        <v>0.99</v>
      </c>
      <c r="U11" s="128">
        <v>0.35</v>
      </c>
      <c r="V11" s="125">
        <v>1.65</v>
      </c>
    </row>
    <row r="12" spans="1:23" ht="24.5" thickTop="1" thickBot="1">
      <c r="A12" s="72" t="s">
        <v>72</v>
      </c>
      <c r="B12" s="72">
        <v>2.4</v>
      </c>
      <c r="C12" s="72">
        <v>1.05</v>
      </c>
      <c r="D12" s="72">
        <v>2.5</v>
      </c>
      <c r="E12" s="72">
        <v>0.38</v>
      </c>
      <c r="H12" s="87"/>
      <c r="M12" s="93"/>
      <c r="N12" s="132" t="s">
        <v>101</v>
      </c>
      <c r="O12" s="125" t="s">
        <v>102</v>
      </c>
      <c r="P12" s="128">
        <v>1.02</v>
      </c>
      <c r="Q12" s="128">
        <v>0.79</v>
      </c>
      <c r="R12" s="128">
        <v>1.23</v>
      </c>
      <c r="S12" s="128">
        <v>0.46</v>
      </c>
      <c r="T12" s="128"/>
      <c r="U12" s="128">
        <v>0.89</v>
      </c>
      <c r="V12" s="125">
        <v>1</v>
      </c>
    </row>
    <row r="13" spans="1:23" ht="24" thickBot="1">
      <c r="A13" s="73" t="s">
        <v>73</v>
      </c>
      <c r="B13" s="73">
        <v>3</v>
      </c>
      <c r="C13" s="73">
        <v>1.1200000000000001</v>
      </c>
      <c r="D13" s="73">
        <v>2.5</v>
      </c>
      <c r="E13" s="73">
        <v>0.35</v>
      </c>
      <c r="H13" s="87"/>
      <c r="M13" s="93"/>
      <c r="N13" s="132" t="s">
        <v>103</v>
      </c>
      <c r="O13" s="125" t="s">
        <v>104</v>
      </c>
      <c r="P13" s="128">
        <v>0.65</v>
      </c>
      <c r="Q13" s="128">
        <v>0.12</v>
      </c>
      <c r="R13" s="128">
        <v>0.88</v>
      </c>
      <c r="S13" s="128">
        <v>1.35</v>
      </c>
      <c r="T13" s="128">
        <v>0.23</v>
      </c>
      <c r="U13" s="128">
        <v>0.99</v>
      </c>
      <c r="V13" s="125">
        <v>1</v>
      </c>
    </row>
    <row r="14" spans="1:23" ht="24" thickBot="1">
      <c r="A14" s="74" t="s">
        <v>74</v>
      </c>
      <c r="B14" s="74">
        <v>3.6</v>
      </c>
      <c r="C14" s="74">
        <v>1.2</v>
      </c>
      <c r="D14" s="74">
        <v>2.5</v>
      </c>
      <c r="E14" s="74">
        <v>0.32</v>
      </c>
      <c r="H14" s="87"/>
      <c r="M14" s="93"/>
      <c r="N14" s="147" t="s">
        <v>105</v>
      </c>
      <c r="O14" s="148" t="s">
        <v>106</v>
      </c>
      <c r="P14" s="128">
        <v>1.92</v>
      </c>
      <c r="Q14" s="128">
        <v>1.83</v>
      </c>
      <c r="R14" s="128">
        <v>0.01</v>
      </c>
      <c r="S14" s="128">
        <v>0.56999999999999995</v>
      </c>
      <c r="T14" s="128">
        <v>1.68</v>
      </c>
      <c r="U14" s="128">
        <v>1.1200000000000001</v>
      </c>
      <c r="V14" s="125">
        <v>1.1200000000000001</v>
      </c>
    </row>
    <row r="15" spans="1:23" ht="28" customHeight="1">
      <c r="M15" s="93"/>
      <c r="N15" s="149" t="s">
        <v>107</v>
      </c>
      <c r="O15" s="149"/>
      <c r="P15" s="129"/>
      <c r="Q15" s="130"/>
      <c r="R15" s="130"/>
      <c r="S15" s="130"/>
      <c r="T15" s="130"/>
      <c r="U15" s="134"/>
      <c r="V15" s="125">
        <v>1</v>
      </c>
    </row>
    <row r="16" spans="1:23" ht="18" customHeight="1">
      <c r="N16" s="136" t="s">
        <v>110</v>
      </c>
      <c r="O16" s="125" t="s">
        <v>111</v>
      </c>
      <c r="P16" s="128">
        <v>0.23</v>
      </c>
      <c r="Q16" s="128">
        <v>0.56999999999999995</v>
      </c>
      <c r="R16" s="128">
        <v>0.89</v>
      </c>
      <c r="S16" s="128">
        <v>1.23</v>
      </c>
      <c r="T16" s="128">
        <v>0.15</v>
      </c>
      <c r="U16" s="128">
        <v>1.68</v>
      </c>
      <c r="V16" s="125">
        <v>1</v>
      </c>
    </row>
    <row r="17" spans="10:22" ht="24.5" customHeight="1">
      <c r="N17" s="136" t="s">
        <v>112</v>
      </c>
      <c r="O17" s="125" t="s">
        <v>113</v>
      </c>
      <c r="P17" s="128">
        <v>1.1200000000000001</v>
      </c>
      <c r="Q17" s="128">
        <v>0.01</v>
      </c>
      <c r="R17" s="128">
        <v>1.57</v>
      </c>
      <c r="S17" s="128">
        <v>0.89</v>
      </c>
      <c r="T17" s="128">
        <v>1.35</v>
      </c>
      <c r="U17" s="128">
        <v>0.46</v>
      </c>
      <c r="V17" s="125">
        <v>1.57</v>
      </c>
    </row>
    <row r="18" spans="10:22" ht="17.5" customHeight="1">
      <c r="N18" s="136" t="s">
        <v>108</v>
      </c>
      <c r="O18" s="125" t="s">
        <v>109</v>
      </c>
      <c r="P18" s="128">
        <v>0.79</v>
      </c>
      <c r="Q18" s="128">
        <v>1.46</v>
      </c>
      <c r="R18" s="128">
        <v>0.23</v>
      </c>
      <c r="S18" s="128">
        <v>0.99</v>
      </c>
      <c r="T18" s="128">
        <v>0.46</v>
      </c>
      <c r="U18" s="128">
        <v>1.01</v>
      </c>
      <c r="V18" s="125">
        <v>0.79</v>
      </c>
    </row>
    <row r="19" spans="10:22" ht="18.5" customHeight="1">
      <c r="N19" s="136" t="s">
        <v>114</v>
      </c>
      <c r="O19" s="125" t="s">
        <v>115</v>
      </c>
      <c r="P19" s="128">
        <v>1.23</v>
      </c>
      <c r="Q19" s="128">
        <v>0.89</v>
      </c>
      <c r="R19" s="128">
        <v>0.68</v>
      </c>
      <c r="S19" s="128">
        <v>1.1200000000000001</v>
      </c>
      <c r="T19" s="128"/>
      <c r="U19" s="125">
        <v>0.23</v>
      </c>
      <c r="V19" s="125">
        <v>1</v>
      </c>
    </row>
    <row r="20" spans="10:22" ht="22" customHeight="1">
      <c r="N20" s="136" t="s">
        <v>116</v>
      </c>
      <c r="O20" s="125" t="s">
        <v>117</v>
      </c>
      <c r="P20" s="128">
        <v>1.2</v>
      </c>
      <c r="Q20" s="128">
        <v>1.3</v>
      </c>
      <c r="R20" s="128">
        <v>1.4</v>
      </c>
      <c r="S20" s="125">
        <v>1.5</v>
      </c>
      <c r="T20" s="125">
        <v>1.6</v>
      </c>
      <c r="U20" s="125">
        <v>1.7</v>
      </c>
      <c r="V20" s="125">
        <v>1.2</v>
      </c>
    </row>
    <row r="21" spans="10:22" ht="22" customHeight="1">
      <c r="N21" s="135" t="s">
        <v>119</v>
      </c>
      <c r="O21" s="135"/>
      <c r="P21" s="129"/>
      <c r="Q21" s="130"/>
      <c r="R21" s="130"/>
      <c r="S21" s="130"/>
      <c r="T21" s="130"/>
      <c r="U21" s="134"/>
      <c r="V21" s="125">
        <v>1</v>
      </c>
    </row>
    <row r="22" spans="10:22" ht="22.5" customHeight="1">
      <c r="N22" s="136" t="s">
        <v>121</v>
      </c>
      <c r="O22" s="125" t="s">
        <v>120</v>
      </c>
      <c r="P22" s="128">
        <v>1.44</v>
      </c>
      <c r="Q22" s="137">
        <v>1.57</v>
      </c>
      <c r="R22" s="137">
        <v>1.27</v>
      </c>
      <c r="S22" s="137">
        <v>0.24</v>
      </c>
      <c r="T22" s="137">
        <v>1.51</v>
      </c>
      <c r="U22" s="137">
        <v>1.64</v>
      </c>
      <c r="V22" s="125">
        <v>1</v>
      </c>
    </row>
    <row r="23" spans="10:22" ht="21.5" customHeight="1">
      <c r="J23" s="146"/>
      <c r="N23" s="136" t="s">
        <v>124</v>
      </c>
      <c r="O23" s="125" t="s">
        <v>125</v>
      </c>
      <c r="P23" s="138">
        <v>0.83</v>
      </c>
      <c r="Q23" s="139">
        <v>1.66</v>
      </c>
      <c r="R23" s="139">
        <v>0.73</v>
      </c>
      <c r="S23" s="139">
        <v>1.4</v>
      </c>
      <c r="T23" s="139"/>
      <c r="U23" s="139">
        <v>1.86</v>
      </c>
      <c r="V23" s="125">
        <v>1.4</v>
      </c>
    </row>
    <row r="24" spans="10:22" ht="26" customHeight="1">
      <c r="N24" s="136" t="s">
        <v>122</v>
      </c>
      <c r="O24" s="125" t="s">
        <v>126</v>
      </c>
      <c r="P24" s="138">
        <v>1.45</v>
      </c>
      <c r="Q24" s="139">
        <v>1.61</v>
      </c>
      <c r="R24" s="139">
        <v>0.98</v>
      </c>
      <c r="S24" s="139">
        <v>0.24</v>
      </c>
      <c r="T24" s="139">
        <v>0.56999999999999995</v>
      </c>
      <c r="U24" s="139">
        <v>0.3</v>
      </c>
      <c r="V24" s="125">
        <v>1</v>
      </c>
    </row>
    <row r="25" spans="10:22" ht="15.5">
      <c r="N25" s="140" t="s">
        <v>135</v>
      </c>
      <c r="O25" s="141"/>
      <c r="P25" s="141"/>
      <c r="Q25" s="141"/>
      <c r="R25" s="141"/>
      <c r="S25" s="141"/>
      <c r="T25" s="141"/>
      <c r="U25" s="142"/>
      <c r="V25" s="143">
        <f>PRODUCT(V7:V24)</f>
        <v>7.7998088951354889</v>
      </c>
    </row>
    <row r="37" spans="1:2">
      <c r="A37" s="89"/>
      <c r="B37" s="88" t="s">
        <v>123</v>
      </c>
    </row>
  </sheetData>
  <mergeCells count="15">
    <mergeCell ref="P10:U10"/>
    <mergeCell ref="P15:U15"/>
    <mergeCell ref="P21:U21"/>
    <mergeCell ref="N25:U25"/>
    <mergeCell ref="N10:O10"/>
    <mergeCell ref="N15:O15"/>
    <mergeCell ref="N3:R3"/>
    <mergeCell ref="N21:O21"/>
    <mergeCell ref="P4:U4"/>
    <mergeCell ref="P6:U6"/>
    <mergeCell ref="A3:F3"/>
    <mergeCell ref="A1:G1"/>
    <mergeCell ref="I3:L3"/>
    <mergeCell ref="N4:O5"/>
    <mergeCell ref="N6:O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E080-093C-4889-9057-DF8B3641E28C}">
  <dimension ref="A1:AA37"/>
  <sheetViews>
    <sheetView tabSelected="1" zoomScale="40" zoomScaleNormal="40" workbookViewId="0">
      <selection activeCell="AA14" sqref="AA14"/>
    </sheetView>
  </sheetViews>
  <sheetFormatPr defaultRowHeight="14.5"/>
  <cols>
    <col min="1" max="1" width="30" style="1" customWidth="1"/>
    <col min="2" max="2" width="28.453125" style="1" customWidth="1"/>
    <col min="3" max="3" width="8.6328125" style="1" customWidth="1"/>
    <col min="4" max="4" width="8.7265625" style="1"/>
    <col min="5" max="5" width="15.1796875" style="1" customWidth="1"/>
    <col min="6" max="6" width="10.453125" style="1" customWidth="1"/>
    <col min="7" max="7" width="8.7265625" style="1"/>
    <col min="8" max="8" width="0.90625" style="1" customWidth="1"/>
    <col min="9" max="9" width="17.6328125" style="1" customWidth="1"/>
    <col min="10" max="10" width="13" style="1" customWidth="1"/>
    <col min="11" max="12" width="8.7265625" style="1"/>
    <col min="13" max="13" width="1.08984375" style="1" customWidth="1"/>
    <col min="14" max="14" width="8.7265625" style="29"/>
    <col min="15" max="15" width="27.26953125" style="1" customWidth="1"/>
    <col min="16" max="22" width="8.7265625" style="1"/>
    <col min="23" max="23" width="12.1796875" style="1" customWidth="1"/>
    <col min="24" max="24" width="8.7265625" style="1"/>
    <col min="25" max="25" width="36.6328125" style="1" customWidth="1"/>
    <col min="26" max="16384" width="8.7265625" style="1"/>
  </cols>
  <sheetData>
    <row r="1" spans="1:27" ht="31.5" customHeight="1">
      <c r="A1" s="84" t="s">
        <v>53</v>
      </c>
      <c r="B1" s="84"/>
      <c r="C1" s="84"/>
      <c r="D1" s="84"/>
      <c r="E1" s="121"/>
      <c r="F1" s="122" t="s">
        <v>137</v>
      </c>
      <c r="G1" s="123">
        <f>V25</f>
        <v>7.7998088951354889</v>
      </c>
    </row>
    <row r="2" spans="1:27" ht="38" customHeight="1" thickBot="1">
      <c r="A2" s="85" t="s">
        <v>136</v>
      </c>
      <c r="B2" s="85" t="s">
        <v>8</v>
      </c>
      <c r="C2" s="86">
        <f>'Satir Kestirim Sayisi'!F5*V25</f>
        <v>46857.351937526451</v>
      </c>
      <c r="F2" s="122"/>
      <c r="G2" s="124"/>
      <c r="H2" s="87"/>
      <c r="M2" s="93"/>
    </row>
    <row r="3" spans="1:27" ht="21">
      <c r="A3" s="66" t="s">
        <v>75</v>
      </c>
      <c r="B3" s="67"/>
      <c r="C3" s="67"/>
      <c r="D3" s="67"/>
      <c r="E3" s="67"/>
      <c r="F3" s="67"/>
      <c r="G3" s="65"/>
      <c r="H3" s="87"/>
      <c r="I3" s="81" t="s">
        <v>89</v>
      </c>
      <c r="J3" s="82"/>
      <c r="K3" s="82"/>
      <c r="L3" s="83"/>
      <c r="M3" s="93"/>
      <c r="N3" s="92" t="s">
        <v>118</v>
      </c>
      <c r="O3" s="92"/>
      <c r="P3" s="92"/>
      <c r="Q3" s="92"/>
      <c r="R3" s="92"/>
    </row>
    <row r="4" spans="1:27">
      <c r="A4" s="68" t="s">
        <v>76</v>
      </c>
      <c r="B4" s="68" t="s">
        <v>77</v>
      </c>
      <c r="C4" s="68"/>
      <c r="D4" s="68" t="s">
        <v>79</v>
      </c>
      <c r="E4" s="68" t="s">
        <v>80</v>
      </c>
      <c r="F4" s="68" t="s">
        <v>81</v>
      </c>
      <c r="G4" s="68" t="s">
        <v>78</v>
      </c>
      <c r="H4" s="87"/>
      <c r="I4" s="75" t="s">
        <v>76</v>
      </c>
      <c r="J4" s="75" t="s">
        <v>88</v>
      </c>
      <c r="K4" s="75"/>
      <c r="L4" s="75"/>
      <c r="M4" s="93"/>
      <c r="N4" s="90" t="s">
        <v>90</v>
      </c>
      <c r="O4" s="90"/>
      <c r="P4" s="100" t="s">
        <v>127</v>
      </c>
      <c r="Q4" s="100"/>
      <c r="R4" s="100"/>
      <c r="S4" s="100"/>
      <c r="T4" s="100"/>
      <c r="U4" s="100"/>
    </row>
    <row r="5" spans="1:27" ht="15.5">
      <c r="A5" s="69" t="s">
        <v>54</v>
      </c>
      <c r="B5" s="63" t="s">
        <v>56</v>
      </c>
      <c r="C5" s="63" t="s">
        <v>8</v>
      </c>
      <c r="D5" s="63">
        <f>B12*(C2)^C12</f>
        <v>192543.06033660827</v>
      </c>
      <c r="E5" s="63">
        <f>B13*(C2)^C13</f>
        <v>510966.37930434418</v>
      </c>
      <c r="F5" s="63">
        <f>B14*(C2)^C14</f>
        <v>1449558.6458938036</v>
      </c>
      <c r="G5" s="63"/>
      <c r="H5" s="87"/>
      <c r="I5" s="76" t="s">
        <v>82</v>
      </c>
      <c r="J5" s="77" t="s">
        <v>85</v>
      </c>
      <c r="K5" s="78" t="s">
        <v>8</v>
      </c>
      <c r="L5" s="75">
        <f>3.2*(C2)^C12</f>
        <v>256724.08044881106</v>
      </c>
      <c r="M5" s="93"/>
      <c r="N5" s="90"/>
      <c r="O5" s="90"/>
      <c r="P5" s="108" t="s">
        <v>128</v>
      </c>
      <c r="Q5" s="108" t="s">
        <v>129</v>
      </c>
      <c r="R5" s="108" t="s">
        <v>130</v>
      </c>
      <c r="S5" s="109" t="s">
        <v>131</v>
      </c>
      <c r="T5" s="109" t="s">
        <v>132</v>
      </c>
      <c r="U5" s="109" t="s">
        <v>133</v>
      </c>
      <c r="V5" s="109" t="s">
        <v>134</v>
      </c>
    </row>
    <row r="6" spans="1:27" ht="15.5">
      <c r="A6" s="70" t="s">
        <v>55</v>
      </c>
      <c r="B6" s="64" t="s">
        <v>57</v>
      </c>
      <c r="C6" s="64" t="s">
        <v>8</v>
      </c>
      <c r="D6" s="63">
        <f>D12*(C2)^E12</f>
        <v>148.87972244110998</v>
      </c>
      <c r="E6" s="63">
        <f>D13*(C2)^E13</f>
        <v>107.82320035906088</v>
      </c>
      <c r="F6" s="63">
        <f>D13*(C2)^E13</f>
        <v>107.82320035906088</v>
      </c>
      <c r="G6" s="63"/>
      <c r="H6" s="87"/>
      <c r="I6" s="76" t="s">
        <v>83</v>
      </c>
      <c r="J6" s="79" t="s">
        <v>87</v>
      </c>
      <c r="K6" s="80" t="s">
        <v>8</v>
      </c>
      <c r="L6" s="75">
        <f>B13*(C2)^C13</f>
        <v>510966.37930434418</v>
      </c>
      <c r="M6" s="93"/>
      <c r="N6" s="91" t="s">
        <v>91</v>
      </c>
      <c r="O6" s="91"/>
      <c r="P6" s="101"/>
      <c r="Q6" s="102"/>
      <c r="R6" s="102"/>
      <c r="S6" s="102"/>
      <c r="T6" s="102"/>
      <c r="U6" s="102"/>
      <c r="V6" s="107"/>
      <c r="W6" s="99"/>
    </row>
    <row r="7" spans="1:27" ht="21">
      <c r="A7" s="60" t="s">
        <v>58</v>
      </c>
      <c r="B7" s="60" t="s">
        <v>59</v>
      </c>
      <c r="C7" s="63" t="s">
        <v>8</v>
      </c>
      <c r="D7" s="63">
        <f>D12*(D5)^E12</f>
        <v>254.7185650045819</v>
      </c>
      <c r="E7" s="63">
        <f>D13*(E5)^E13</f>
        <v>248.81543767122537</v>
      </c>
      <c r="F7" s="63">
        <f>D14*(F5)^E14</f>
        <v>234.17226772612185</v>
      </c>
      <c r="G7" s="60" t="s">
        <v>60</v>
      </c>
      <c r="H7" s="87"/>
      <c r="I7" s="76" t="s">
        <v>84</v>
      </c>
      <c r="J7" s="77" t="s">
        <v>86</v>
      </c>
      <c r="K7" s="78" t="s">
        <v>8</v>
      </c>
      <c r="L7" s="75">
        <f>2.8*(C2)^C14</f>
        <v>1127434.5023618471</v>
      </c>
      <c r="M7" s="93"/>
      <c r="N7" s="94" t="s">
        <v>92</v>
      </c>
      <c r="O7" s="95" t="s">
        <v>93</v>
      </c>
      <c r="P7" s="17">
        <v>0.41</v>
      </c>
      <c r="Q7" s="17">
        <v>1.38</v>
      </c>
      <c r="R7" s="17">
        <v>0.15</v>
      </c>
      <c r="S7" s="17">
        <v>1.98</v>
      </c>
      <c r="T7" s="17">
        <v>0.72</v>
      </c>
      <c r="U7" s="17">
        <v>0.1</v>
      </c>
      <c r="V7" s="13">
        <v>1.38</v>
      </c>
    </row>
    <row r="8" spans="1:27" ht="18.5">
      <c r="A8" s="61" t="s">
        <v>61</v>
      </c>
      <c r="B8" s="61" t="s">
        <v>62</v>
      </c>
      <c r="C8" s="63" t="s">
        <v>8</v>
      </c>
      <c r="D8" s="63">
        <f>D5/D7</f>
        <v>755.90509208916433</v>
      </c>
      <c r="E8" s="63">
        <f>E5/E7</f>
        <v>2053.5959669010344</v>
      </c>
      <c r="F8" s="63">
        <f>F5/F7</f>
        <v>6190.1379696640561</v>
      </c>
      <c r="G8" s="61" t="s">
        <v>63</v>
      </c>
      <c r="H8" s="87"/>
      <c r="M8" s="93"/>
      <c r="N8" s="94" t="s">
        <v>94</v>
      </c>
      <c r="O8" s="95" t="s">
        <v>95</v>
      </c>
      <c r="P8" s="17">
        <v>0.82</v>
      </c>
      <c r="Q8" s="17">
        <v>0.55000000000000004</v>
      </c>
      <c r="R8" s="17">
        <v>1.6</v>
      </c>
      <c r="S8" s="17">
        <v>0.63</v>
      </c>
      <c r="T8" s="17">
        <v>1.1299999999999999</v>
      </c>
      <c r="U8" s="17"/>
      <c r="V8" s="13">
        <v>0.82</v>
      </c>
    </row>
    <row r="9" spans="1:27" ht="24">
      <c r="A9" s="60" t="s">
        <v>64</v>
      </c>
      <c r="B9" s="60" t="s">
        <v>65</v>
      </c>
      <c r="C9" s="63" t="s">
        <v>8</v>
      </c>
      <c r="D9" s="63">
        <f>C2/D5</f>
        <v>0.24336037796225601</v>
      </c>
      <c r="E9" s="63">
        <f>C2/E5</f>
        <v>9.1703395439285948E-2</v>
      </c>
      <c r="F9" s="63">
        <f>C2/F5</f>
        <v>3.2325254359497832E-2</v>
      </c>
      <c r="G9" s="62" t="s">
        <v>66</v>
      </c>
      <c r="H9" s="87"/>
      <c r="M9" s="93"/>
      <c r="N9" s="94" t="s">
        <v>96</v>
      </c>
      <c r="O9" s="95" t="s">
        <v>97</v>
      </c>
      <c r="P9" s="17">
        <v>1.79</v>
      </c>
      <c r="Q9" s="17">
        <v>0.23</v>
      </c>
      <c r="R9" s="17">
        <v>0.98</v>
      </c>
      <c r="S9" s="17">
        <v>0.39</v>
      </c>
      <c r="T9" s="17">
        <v>0.01</v>
      </c>
      <c r="U9" s="17">
        <v>1.46</v>
      </c>
      <c r="V9" s="13">
        <v>1.79</v>
      </c>
    </row>
    <row r="10" spans="1:27" ht="15" thickBot="1">
      <c r="H10" s="87"/>
      <c r="M10" s="93"/>
      <c r="N10" s="96" t="s">
        <v>98</v>
      </c>
      <c r="O10" s="96"/>
      <c r="P10" s="101"/>
      <c r="Q10" s="102"/>
      <c r="R10" s="102"/>
      <c r="S10" s="102"/>
      <c r="T10" s="102"/>
      <c r="U10" s="103"/>
      <c r="V10" s="110">
        <v>1</v>
      </c>
    </row>
    <row r="11" spans="1:27" ht="24" thickBot="1">
      <c r="A11" s="71" t="s">
        <v>67</v>
      </c>
      <c r="B11" s="71" t="s">
        <v>68</v>
      </c>
      <c r="C11" s="71" t="s">
        <v>69</v>
      </c>
      <c r="D11" s="71" t="s">
        <v>70</v>
      </c>
      <c r="E11" s="71" t="s">
        <v>71</v>
      </c>
      <c r="H11" s="87"/>
      <c r="M11" s="93"/>
      <c r="N11" s="94" t="s">
        <v>99</v>
      </c>
      <c r="O11" s="13" t="s">
        <v>100</v>
      </c>
      <c r="P11" s="17">
        <v>0.13</v>
      </c>
      <c r="Q11" s="17">
        <v>1.65</v>
      </c>
      <c r="R11" s="17">
        <v>0.52</v>
      </c>
      <c r="S11" s="17">
        <v>1.83</v>
      </c>
      <c r="T11" s="17">
        <v>0.99</v>
      </c>
      <c r="U11" s="17">
        <v>0.35</v>
      </c>
      <c r="V11" s="13">
        <v>1.65</v>
      </c>
      <c r="X11" s="150" t="s">
        <v>76</v>
      </c>
      <c r="Y11" s="150" t="s">
        <v>88</v>
      </c>
      <c r="Z11" s="150"/>
      <c r="AA11" s="150"/>
    </row>
    <row r="12" spans="1:27" ht="24.5" thickTop="1" thickBot="1">
      <c r="A12" s="72" t="s">
        <v>72</v>
      </c>
      <c r="B12" s="72">
        <v>2.4</v>
      </c>
      <c r="C12" s="72">
        <v>1.05</v>
      </c>
      <c r="D12" s="72">
        <v>2.5</v>
      </c>
      <c r="E12" s="72">
        <v>0.38</v>
      </c>
      <c r="H12" s="87"/>
      <c r="M12" s="93"/>
      <c r="N12" s="94" t="s">
        <v>101</v>
      </c>
      <c r="O12" s="13" t="s">
        <v>102</v>
      </c>
      <c r="P12" s="17">
        <v>1.02</v>
      </c>
      <c r="Q12" s="17">
        <v>0.79</v>
      </c>
      <c r="R12" s="17">
        <v>1.23</v>
      </c>
      <c r="S12" s="17">
        <v>0.46</v>
      </c>
      <c r="T12" s="17"/>
      <c r="U12" s="17">
        <v>0.89</v>
      </c>
      <c r="V12" s="13">
        <v>1</v>
      </c>
      <c r="X12" s="151" t="s">
        <v>139</v>
      </c>
      <c r="Y12" s="150" t="s">
        <v>142</v>
      </c>
      <c r="Z12" s="78" t="s">
        <v>8</v>
      </c>
      <c r="AA12" s="150">
        <f>3.2*(Q9)^Q19</f>
        <v>0.86514270952647543</v>
      </c>
    </row>
    <row r="13" spans="1:27" ht="24" thickBot="1">
      <c r="A13" s="73" t="s">
        <v>73</v>
      </c>
      <c r="B13" s="73">
        <v>3</v>
      </c>
      <c r="C13" s="73">
        <v>1.1200000000000001</v>
      </c>
      <c r="D13" s="73">
        <v>2.5</v>
      </c>
      <c r="E13" s="73">
        <v>0.35</v>
      </c>
      <c r="H13" s="87"/>
      <c r="M13" s="93"/>
      <c r="N13" s="94" t="s">
        <v>103</v>
      </c>
      <c r="O13" s="13" t="s">
        <v>104</v>
      </c>
      <c r="P13" s="17">
        <v>0.65</v>
      </c>
      <c r="Q13" s="17">
        <v>0.12</v>
      </c>
      <c r="R13" s="17">
        <v>0.88</v>
      </c>
      <c r="S13" s="17">
        <v>1.35</v>
      </c>
      <c r="T13" s="17">
        <v>0.23</v>
      </c>
      <c r="U13" s="17">
        <v>0.99</v>
      </c>
      <c r="V13" s="13">
        <v>1</v>
      </c>
      <c r="X13" s="152" t="s">
        <v>140</v>
      </c>
      <c r="Y13" s="78" t="s">
        <v>143</v>
      </c>
      <c r="Z13" s="150" t="s">
        <v>8</v>
      </c>
      <c r="AA13" s="150">
        <f>P20*(Q9)^Q20</f>
        <v>0.17759364987304002</v>
      </c>
    </row>
    <row r="14" spans="1:27" ht="21" customHeight="1" thickBot="1">
      <c r="A14" s="74" t="s">
        <v>74</v>
      </c>
      <c r="B14" s="74">
        <v>3.6</v>
      </c>
      <c r="C14" s="74">
        <v>1.2</v>
      </c>
      <c r="D14" s="74">
        <v>2.5</v>
      </c>
      <c r="E14" s="74">
        <v>0.32</v>
      </c>
      <c r="H14" s="87"/>
      <c r="M14" s="93"/>
      <c r="N14" s="94" t="s">
        <v>105</v>
      </c>
      <c r="O14" s="13" t="s">
        <v>106</v>
      </c>
      <c r="P14" s="17">
        <v>1.92</v>
      </c>
      <c r="Q14" s="17">
        <v>1.83</v>
      </c>
      <c r="R14" s="17">
        <v>0.01</v>
      </c>
      <c r="S14" s="17">
        <v>0.56999999999999995</v>
      </c>
      <c r="T14" s="17">
        <v>1.68</v>
      </c>
      <c r="U14" s="17">
        <v>1.1200000000000001</v>
      </c>
      <c r="V14" s="13">
        <v>1.1200000000000001</v>
      </c>
      <c r="X14" s="152" t="s">
        <v>141</v>
      </c>
      <c r="Y14" s="153" t="s">
        <v>144</v>
      </c>
      <c r="Z14" s="78" t="s">
        <v>8</v>
      </c>
      <c r="AA14" s="150">
        <f>2.8*(Q9)^Q21</f>
        <v>2.8</v>
      </c>
    </row>
    <row r="15" spans="1:27" ht="28" customHeight="1">
      <c r="M15" s="93"/>
      <c r="N15" s="111" t="s">
        <v>107</v>
      </c>
      <c r="O15" s="111"/>
      <c r="P15" s="104"/>
      <c r="Q15" s="105"/>
      <c r="R15" s="105"/>
      <c r="S15" s="105"/>
      <c r="T15" s="105"/>
      <c r="U15" s="106"/>
      <c r="V15" s="110">
        <v>1</v>
      </c>
    </row>
    <row r="16" spans="1:27" ht="18" customHeight="1">
      <c r="N16" s="97" t="s">
        <v>110</v>
      </c>
      <c r="O16" s="98" t="s">
        <v>111</v>
      </c>
      <c r="P16" s="17">
        <v>0.23</v>
      </c>
      <c r="Q16" s="17">
        <v>0.56999999999999995</v>
      </c>
      <c r="R16" s="17">
        <v>0.89</v>
      </c>
      <c r="S16" s="17">
        <v>1.23</v>
      </c>
      <c r="T16" s="17">
        <v>0.15</v>
      </c>
      <c r="U16" s="17">
        <v>1.68</v>
      </c>
      <c r="V16" s="13">
        <v>1</v>
      </c>
    </row>
    <row r="17" spans="14:22" ht="24.5" customHeight="1">
      <c r="N17" s="97" t="s">
        <v>112</v>
      </c>
      <c r="O17" s="98" t="s">
        <v>113</v>
      </c>
      <c r="P17" s="17">
        <v>1.1200000000000001</v>
      </c>
      <c r="Q17" s="17">
        <v>0.01</v>
      </c>
      <c r="R17" s="17">
        <v>1.57</v>
      </c>
      <c r="S17" s="17">
        <v>0.89</v>
      </c>
      <c r="T17" s="17">
        <v>1.35</v>
      </c>
      <c r="U17" s="17">
        <v>0.46</v>
      </c>
      <c r="V17" s="13">
        <v>1.57</v>
      </c>
    </row>
    <row r="18" spans="14:22" ht="17.5" customHeight="1">
      <c r="N18" s="97" t="s">
        <v>108</v>
      </c>
      <c r="O18" s="98" t="s">
        <v>109</v>
      </c>
      <c r="P18" s="17">
        <v>0.79</v>
      </c>
      <c r="Q18" s="17">
        <v>1.46</v>
      </c>
      <c r="R18" s="17">
        <v>0.23</v>
      </c>
      <c r="S18" s="17">
        <v>0.99</v>
      </c>
      <c r="T18" s="17">
        <v>0.46</v>
      </c>
      <c r="U18" s="17">
        <v>1.01</v>
      </c>
      <c r="V18" s="13">
        <v>0.79</v>
      </c>
    </row>
    <row r="19" spans="14:22" ht="18.5" customHeight="1">
      <c r="N19" s="97" t="s">
        <v>114</v>
      </c>
      <c r="O19" s="98" t="s">
        <v>115</v>
      </c>
      <c r="P19" s="17">
        <v>1.23</v>
      </c>
      <c r="Q19" s="17">
        <v>0.89</v>
      </c>
      <c r="R19" s="17">
        <v>0.68</v>
      </c>
      <c r="S19" s="17">
        <v>1.1200000000000001</v>
      </c>
      <c r="T19" s="17"/>
      <c r="U19" s="13">
        <v>0.23</v>
      </c>
      <c r="V19" s="13">
        <v>1</v>
      </c>
    </row>
    <row r="20" spans="14:22" ht="22" customHeight="1">
      <c r="N20" s="97" t="s">
        <v>116</v>
      </c>
      <c r="O20" s="98" t="s">
        <v>117</v>
      </c>
      <c r="P20" s="17">
        <v>1.2</v>
      </c>
      <c r="Q20" s="17">
        <v>1.3</v>
      </c>
      <c r="R20" s="17">
        <v>1.4</v>
      </c>
      <c r="S20" s="13">
        <v>1.5</v>
      </c>
      <c r="T20" s="13">
        <v>1.6</v>
      </c>
      <c r="U20" s="13">
        <v>1.7</v>
      </c>
      <c r="V20" s="13">
        <v>1.2</v>
      </c>
    </row>
    <row r="21" spans="14:22" ht="22" customHeight="1">
      <c r="N21" s="112" t="s">
        <v>119</v>
      </c>
      <c r="O21" s="112"/>
      <c r="P21" s="104"/>
      <c r="Q21" s="105"/>
      <c r="R21" s="105"/>
      <c r="S21" s="105"/>
      <c r="T21" s="105"/>
      <c r="U21" s="106"/>
      <c r="V21" s="110">
        <v>1</v>
      </c>
    </row>
    <row r="22" spans="14:22" ht="22.5" customHeight="1">
      <c r="N22" s="97" t="s">
        <v>121</v>
      </c>
      <c r="O22" s="95" t="s">
        <v>120</v>
      </c>
      <c r="P22" s="117">
        <v>1.44</v>
      </c>
      <c r="Q22" s="118">
        <v>1.57</v>
      </c>
      <c r="R22" s="118">
        <v>1.27</v>
      </c>
      <c r="S22" s="118">
        <v>0.24</v>
      </c>
      <c r="T22" s="118">
        <v>1.51</v>
      </c>
      <c r="U22" s="118">
        <v>1.64</v>
      </c>
      <c r="V22" s="13">
        <v>1</v>
      </c>
    </row>
    <row r="23" spans="14:22" ht="21.5" customHeight="1">
      <c r="N23" s="97" t="s">
        <v>124</v>
      </c>
      <c r="O23" s="95" t="s">
        <v>125</v>
      </c>
      <c r="P23" s="119">
        <v>0.83</v>
      </c>
      <c r="Q23" s="120">
        <v>1.66</v>
      </c>
      <c r="R23" s="120">
        <v>0.73</v>
      </c>
      <c r="S23" s="120">
        <v>1.4</v>
      </c>
      <c r="T23" s="120"/>
      <c r="U23" s="120">
        <v>1.86</v>
      </c>
      <c r="V23" s="13">
        <v>1.4</v>
      </c>
    </row>
    <row r="24" spans="14:22" ht="26" customHeight="1">
      <c r="N24" s="97" t="s">
        <v>122</v>
      </c>
      <c r="O24" s="95" t="s">
        <v>126</v>
      </c>
      <c r="P24" s="119">
        <v>1.45</v>
      </c>
      <c r="Q24" s="120">
        <v>1.61</v>
      </c>
      <c r="R24" s="120">
        <v>0.98</v>
      </c>
      <c r="S24" s="120">
        <v>0.24</v>
      </c>
      <c r="T24" s="120">
        <v>0.56999999999999995</v>
      </c>
      <c r="U24" s="120">
        <v>0.3</v>
      </c>
      <c r="V24" s="13">
        <v>1</v>
      </c>
    </row>
    <row r="25" spans="14:22" ht="15.5">
      <c r="N25" s="113" t="s">
        <v>138</v>
      </c>
      <c r="O25" s="114"/>
      <c r="P25" s="114"/>
      <c r="Q25" s="114"/>
      <c r="R25" s="114"/>
      <c r="S25" s="114"/>
      <c r="T25" s="114"/>
      <c r="U25" s="115"/>
      <c r="V25" s="116">
        <f>PRODUCT(V7:V24)</f>
        <v>7.7998088951354889</v>
      </c>
    </row>
    <row r="37" spans="1:2">
      <c r="A37" s="89"/>
      <c r="B37" s="88" t="s">
        <v>123</v>
      </c>
    </row>
  </sheetData>
  <mergeCells count="17">
    <mergeCell ref="N21:O21"/>
    <mergeCell ref="P21:U21"/>
    <mergeCell ref="N25:U25"/>
    <mergeCell ref="A1:E1"/>
    <mergeCell ref="F1:F2"/>
    <mergeCell ref="G1:G2"/>
    <mergeCell ref="N6:O6"/>
    <mergeCell ref="P6:U6"/>
    <mergeCell ref="N10:O10"/>
    <mergeCell ref="P10:U10"/>
    <mergeCell ref="N15:O15"/>
    <mergeCell ref="P15:U15"/>
    <mergeCell ref="A3:F3"/>
    <mergeCell ref="I3:L3"/>
    <mergeCell ref="N3:R3"/>
    <mergeCell ref="N4:O5"/>
    <mergeCell ref="P4:U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AIN</vt:lpstr>
      <vt:lpstr>TKF</vt:lpstr>
      <vt:lpstr>IN</vt:lpstr>
      <vt:lpstr>Satir Kestirim Sayisi</vt:lpstr>
      <vt:lpstr>COCOMO</vt:lpstr>
      <vt:lpstr>COCOMO Ayritli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Mohammed Mashhor Mohammed Al-mashhor</cp:lastModifiedBy>
  <dcterms:created xsi:type="dcterms:W3CDTF">2015-06-05T18:17:20Z</dcterms:created>
  <dcterms:modified xsi:type="dcterms:W3CDTF">2024-04-25T13:13:49Z</dcterms:modified>
</cp:coreProperties>
</file>