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alli\Desktop\"/>
    </mc:Choice>
  </mc:AlternateContent>
  <xr:revisionPtr revIDLastSave="0" documentId="13_ncr:1_{6BB72AFC-0EF2-4F9E-92E6-DF614EBE37C6}" xr6:coauthVersionLast="47" xr6:coauthVersionMax="47" xr10:uidLastSave="{00000000-0000-0000-0000-000000000000}"/>
  <bookViews>
    <workbookView xWindow="-110" yWindow="-110" windowWidth="19420" windowHeight="10300" xr2:uid="{B49BDB0D-4C5F-40DD-8F5F-31BBF05747B2}"/>
  </bookViews>
  <sheets>
    <sheet name="FORMULA"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2" i="14" l="1"/>
  <c r="I13" i="14"/>
  <c r="I14" i="14"/>
  <c r="I15" i="14"/>
  <c r="I16" i="14"/>
  <c r="I17" i="14"/>
  <c r="I11" i="14"/>
  <c r="H12" i="14"/>
  <c r="H13" i="14"/>
  <c r="H14" i="14"/>
  <c r="H15" i="14"/>
  <c r="H16" i="14"/>
  <c r="H17" i="14"/>
  <c r="H11" i="14"/>
  <c r="F12" i="14"/>
  <c r="F13" i="14"/>
  <c r="F14" i="14"/>
  <c r="F15" i="14"/>
  <c r="F16" i="14"/>
  <c r="F17" i="14"/>
  <c r="F11" i="14"/>
  <c r="G12" i="14"/>
  <c r="G13" i="14"/>
  <c r="G14" i="14"/>
  <c r="G15" i="14"/>
  <c r="G16" i="14"/>
  <c r="G17" i="14"/>
  <c r="G11" i="14"/>
  <c r="E12" i="14"/>
  <c r="E13" i="14"/>
  <c r="E14" i="14"/>
  <c r="E15" i="14"/>
  <c r="E16" i="14"/>
  <c r="E17" i="14"/>
  <c r="E11" i="14"/>
  <c r="D12" i="14"/>
  <c r="D13" i="14"/>
  <c r="D14" i="14"/>
  <c r="D15" i="14"/>
  <c r="D16" i="14"/>
  <c r="D17" i="14"/>
  <c r="D11" i="14"/>
  <c r="C12" i="14"/>
  <c r="C13" i="14"/>
  <c r="C14" i="14"/>
  <c r="C15" i="14"/>
  <c r="C16" i="14"/>
  <c r="C17" i="14"/>
  <c r="C11" i="14"/>
  <c r="B12" i="14"/>
  <c r="B13" i="14"/>
  <c r="B14" i="14"/>
  <c r="B15" i="14"/>
  <c r="B16" i="14"/>
  <c r="B17" i="14"/>
  <c r="B11" i="14"/>
  <c r="E20" i="13"/>
  <c r="E21" i="13"/>
  <c r="E22" i="13"/>
  <c r="E23" i="13"/>
  <c r="E19" i="13"/>
  <c r="D20" i="13"/>
  <c r="D21" i="13"/>
  <c r="D22" i="13"/>
  <c r="D23" i="13"/>
  <c r="D19" i="13"/>
  <c r="E25" i="13"/>
  <c r="E26" i="13"/>
  <c r="E27" i="13"/>
  <c r="E28" i="13"/>
  <c r="E29" i="13"/>
  <c r="E24" i="13"/>
  <c r="D25" i="13"/>
  <c r="D26" i="13"/>
  <c r="D27" i="13"/>
  <c r="D28" i="13"/>
  <c r="D29" i="13"/>
  <c r="D24" i="13"/>
  <c r="C26" i="13"/>
  <c r="C27" i="13"/>
  <c r="C28" i="13"/>
  <c r="C29" i="13"/>
  <c r="C25" i="13"/>
  <c r="B26" i="13"/>
  <c r="B27" i="13"/>
  <c r="B28" i="13"/>
  <c r="B29" i="13"/>
  <c r="B25" i="13"/>
  <c r="C20" i="13"/>
  <c r="C21" i="13"/>
  <c r="C22" i="13"/>
  <c r="C23" i="13"/>
  <c r="C24" i="13"/>
  <c r="C19" i="13"/>
  <c r="B20" i="13"/>
  <c r="B21" i="13"/>
  <c r="B22" i="13"/>
  <c r="B23" i="13"/>
  <c r="B24" i="13"/>
  <c r="B19" i="13"/>
  <c r="E34" i="13"/>
  <c r="E35" i="13"/>
  <c r="E36" i="13"/>
  <c r="E37" i="13"/>
  <c r="E38" i="13"/>
  <c r="E39" i="13"/>
  <c r="E40" i="13"/>
  <c r="E41" i="13"/>
  <c r="E42" i="13"/>
  <c r="E43" i="13"/>
  <c r="E33" i="13"/>
  <c r="C34" i="13"/>
  <c r="C35" i="13"/>
  <c r="C36" i="13"/>
  <c r="C37" i="13"/>
  <c r="C38" i="13"/>
  <c r="C39" i="13"/>
  <c r="C40" i="13"/>
  <c r="C41" i="13"/>
  <c r="C42" i="13"/>
  <c r="C43" i="13"/>
  <c r="C33" i="13"/>
  <c r="B21" i="4"/>
  <c r="C21" i="4" s="1"/>
  <c r="D34" i="13"/>
  <c r="D35" i="13"/>
  <c r="D36" i="13"/>
  <c r="D37" i="13"/>
  <c r="D38" i="13"/>
  <c r="D39" i="13"/>
  <c r="D40" i="13"/>
  <c r="D41" i="13"/>
  <c r="D42" i="13"/>
  <c r="D43" i="13"/>
  <c r="D33" i="13"/>
  <c r="B34" i="13"/>
  <c r="B35" i="13"/>
  <c r="B36" i="13"/>
  <c r="B37" i="13"/>
  <c r="B38" i="13"/>
  <c r="B39" i="13"/>
  <c r="B40" i="13"/>
  <c r="B41" i="13"/>
  <c r="B42" i="13"/>
  <c r="B43" i="13"/>
  <c r="B33" i="13"/>
  <c r="C46" i="12"/>
  <c r="C45" i="12"/>
  <c r="C48" i="12"/>
  <c r="C49" i="12"/>
  <c r="C47" i="12"/>
  <c r="B48" i="12"/>
  <c r="B49" i="12"/>
  <c r="B47" i="12"/>
  <c r="B46" i="12"/>
  <c r="B45" i="12"/>
  <c r="B39" i="12"/>
  <c r="B40" i="12"/>
  <c r="B41" i="12"/>
  <c r="B42" i="12"/>
  <c r="B38" i="12"/>
  <c r="C11" i="11"/>
  <c r="C12" i="11"/>
  <c r="C13" i="11"/>
  <c r="C14" i="11"/>
  <c r="C15" i="11"/>
  <c r="C16" i="11"/>
  <c r="C17" i="11"/>
  <c r="C18" i="11"/>
  <c r="C19" i="11"/>
  <c r="C20" i="11"/>
  <c r="C21" i="11"/>
  <c r="C10" i="11"/>
  <c r="D11" i="10"/>
  <c r="D12" i="10"/>
  <c r="D13" i="10"/>
  <c r="D14" i="10"/>
  <c r="D15" i="10"/>
  <c r="D16" i="10"/>
  <c r="D17" i="10"/>
  <c r="D18" i="10"/>
  <c r="D19" i="10"/>
  <c r="D20" i="10"/>
  <c r="D21" i="10"/>
  <c r="D10" i="10"/>
  <c r="C11" i="10"/>
  <c r="C12" i="10"/>
  <c r="C13" i="10"/>
  <c r="C14" i="10"/>
  <c r="C15" i="10"/>
  <c r="C16" i="10"/>
  <c r="C17" i="10"/>
  <c r="C18" i="10"/>
  <c r="C19" i="10"/>
  <c r="C20" i="10"/>
  <c r="C21" i="10"/>
  <c r="C10" i="10"/>
  <c r="B11" i="10"/>
  <c r="B12" i="10"/>
  <c r="B13" i="10"/>
  <c r="B14" i="10"/>
  <c r="B15" i="10"/>
  <c r="B16" i="10"/>
  <c r="B17" i="10"/>
  <c r="B18" i="10"/>
  <c r="B19" i="10"/>
  <c r="B20" i="10"/>
  <c r="B21" i="10"/>
  <c r="B10" i="10"/>
  <c r="B21" i="9"/>
  <c r="B22" i="9"/>
  <c r="B23" i="9"/>
  <c r="B24" i="9"/>
  <c r="B25" i="9"/>
  <c r="B26" i="9"/>
  <c r="B27" i="9"/>
  <c r="B28" i="9"/>
  <c r="B20" i="9"/>
  <c r="C10" i="9"/>
  <c r="C11" i="9"/>
  <c r="C12" i="9"/>
  <c r="C13" i="9"/>
  <c r="C14" i="9"/>
  <c r="C15" i="9"/>
  <c r="C16" i="9"/>
  <c r="C17" i="9"/>
  <c r="C9" i="9"/>
  <c r="C46" i="8"/>
  <c r="D46" i="8" s="1"/>
  <c r="C47" i="8"/>
  <c r="C48" i="8"/>
  <c r="C49" i="8"/>
  <c r="C50" i="8"/>
  <c r="D50" i="8" s="1"/>
  <c r="C51" i="8"/>
  <c r="D51" i="8" s="1"/>
  <c r="C52" i="8"/>
  <c r="C53" i="8"/>
  <c r="C54" i="8"/>
  <c r="C55" i="8"/>
  <c r="C56" i="8"/>
  <c r="C45" i="8"/>
  <c r="D45" i="8" s="1"/>
  <c r="D49" i="8"/>
  <c r="D54" i="8"/>
  <c r="D47" i="8"/>
  <c r="D48" i="8"/>
  <c r="D52" i="8"/>
  <c r="D53" i="8"/>
  <c r="D55" i="8"/>
  <c r="D56" i="8"/>
  <c r="B56" i="8"/>
  <c r="B55" i="8"/>
  <c r="B54" i="8"/>
  <c r="B53" i="8"/>
  <c r="B52" i="8"/>
  <c r="B51" i="8"/>
  <c r="B50" i="8"/>
  <c r="B49" i="8"/>
  <c r="B48" i="8"/>
  <c r="B47" i="8"/>
  <c r="B46" i="8"/>
  <c r="B45" i="8"/>
  <c r="B42" i="8"/>
  <c r="B26" i="8"/>
  <c r="B27" i="8"/>
  <c r="B28" i="8"/>
  <c r="B29" i="8"/>
  <c r="B30" i="8"/>
  <c r="B31" i="8"/>
  <c r="B32" i="8"/>
  <c r="B33" i="8"/>
  <c r="B34" i="8"/>
  <c r="B35" i="8"/>
  <c r="B36" i="8"/>
  <c r="B25" i="8"/>
  <c r="D12" i="8"/>
  <c r="D13" i="8"/>
  <c r="D14" i="8"/>
  <c r="D15" i="8"/>
  <c r="D16" i="8"/>
  <c r="D17" i="8"/>
  <c r="D18" i="8"/>
  <c r="D19" i="8"/>
  <c r="D20" i="8"/>
  <c r="D21" i="8"/>
  <c r="D22" i="8"/>
  <c r="D11" i="8"/>
  <c r="C12" i="8"/>
  <c r="C13" i="8"/>
  <c r="C14" i="8"/>
  <c r="C15" i="8"/>
  <c r="C16" i="8"/>
  <c r="C17" i="8"/>
  <c r="C18" i="8"/>
  <c r="C19" i="8"/>
  <c r="C20" i="8"/>
  <c r="C21" i="8"/>
  <c r="C22" i="8"/>
  <c r="C11" i="8"/>
  <c r="B12" i="8"/>
  <c r="B13" i="8"/>
  <c r="B14" i="8"/>
  <c r="B15" i="8"/>
  <c r="B16" i="8"/>
  <c r="B17" i="8"/>
  <c r="B18" i="8"/>
  <c r="B19" i="8"/>
  <c r="B20" i="8"/>
  <c r="B21" i="8"/>
  <c r="B22" i="8"/>
  <c r="B11" i="8"/>
  <c r="B22" i="7"/>
  <c r="B23" i="7"/>
  <c r="B24" i="7"/>
  <c r="B25" i="7"/>
  <c r="B26" i="7"/>
  <c r="B27" i="7"/>
  <c r="B28" i="7"/>
  <c r="B29" i="7"/>
  <c r="B21" i="7"/>
  <c r="C10" i="7"/>
  <c r="C11" i="7"/>
  <c r="C12" i="7"/>
  <c r="C13" i="7"/>
  <c r="C14" i="7"/>
  <c r="C15" i="7"/>
  <c r="C16" i="7"/>
  <c r="C17" i="7"/>
  <c r="C9" i="7"/>
  <c r="C19" i="6"/>
  <c r="B19" i="6"/>
  <c r="B18" i="6"/>
  <c r="C13" i="6"/>
  <c r="B13" i="6"/>
  <c r="B12" i="6"/>
  <c r="C58" i="5"/>
  <c r="C57" i="5"/>
  <c r="C55" i="5"/>
  <c r="C56" i="5"/>
  <c r="C54" i="5"/>
  <c r="B58" i="5"/>
  <c r="B57" i="5"/>
  <c r="B55" i="5"/>
  <c r="B56" i="5"/>
  <c r="B54" i="5"/>
  <c r="C46" i="5"/>
  <c r="C47" i="5"/>
  <c r="C48" i="5"/>
  <c r="C49" i="5"/>
  <c r="C45" i="5"/>
  <c r="B46" i="5"/>
  <c r="B47" i="5"/>
  <c r="B48" i="5"/>
  <c r="B49" i="5"/>
  <c r="B45" i="5"/>
  <c r="B35" i="4"/>
  <c r="C22" i="4"/>
  <c r="C23" i="4"/>
  <c r="C24" i="4"/>
  <c r="C25" i="4"/>
  <c r="C26" i="4"/>
  <c r="C27" i="4"/>
  <c r="C28" i="4"/>
  <c r="C29" i="4"/>
  <c r="B22" i="4"/>
  <c r="B23" i="4"/>
  <c r="B24" i="4"/>
  <c r="B25" i="4"/>
  <c r="B26" i="4"/>
  <c r="B27" i="4"/>
  <c r="B28" i="4"/>
  <c r="B29" i="4"/>
  <c r="B11" i="4"/>
  <c r="B12" i="4"/>
  <c r="B13" i="4"/>
  <c r="B14" i="4"/>
  <c r="B15" i="4"/>
  <c r="B16" i="4"/>
  <c r="B17" i="4"/>
  <c r="B18" i="4"/>
  <c r="B10" i="4"/>
  <c r="B65" i="3"/>
  <c r="C51" i="3"/>
  <c r="C52" i="3"/>
  <c r="C53" i="3"/>
  <c r="C54" i="3"/>
  <c r="C55" i="3"/>
  <c r="C56" i="3"/>
  <c r="C57" i="3"/>
  <c r="C58" i="3"/>
  <c r="C50" i="3"/>
  <c r="B51" i="3"/>
  <c r="B52" i="3"/>
  <c r="B53" i="3"/>
  <c r="B54" i="3"/>
  <c r="B55" i="3"/>
  <c r="B56" i="3"/>
  <c r="B57" i="3"/>
  <c r="B58" i="3"/>
  <c r="B50" i="3"/>
  <c r="D40" i="3"/>
  <c r="D41" i="3"/>
  <c r="D42" i="3"/>
  <c r="D43" i="3"/>
  <c r="D44" i="3"/>
  <c r="D45" i="3"/>
  <c r="D46" i="3"/>
  <c r="D47" i="3"/>
  <c r="D39" i="3"/>
  <c r="B40" i="3"/>
  <c r="B41" i="3"/>
  <c r="B42" i="3"/>
  <c r="B43" i="3"/>
  <c r="B44" i="3"/>
  <c r="B45" i="3"/>
  <c r="B46" i="3"/>
  <c r="B47" i="3"/>
  <c r="B39" i="3"/>
  <c r="B24" i="3"/>
  <c r="B25" i="3"/>
  <c r="B26" i="3"/>
  <c r="B27" i="3"/>
  <c r="B28" i="3"/>
  <c r="B29" i="3"/>
  <c r="B30" i="3"/>
  <c r="B31" i="3"/>
  <c r="B23" i="3"/>
  <c r="C20" i="3"/>
  <c r="C17" i="3"/>
  <c r="C18" i="3"/>
  <c r="C19" i="3"/>
  <c r="C13" i="3"/>
  <c r="C14" i="3"/>
  <c r="C15" i="3"/>
  <c r="C16" i="3"/>
  <c r="C12" i="3"/>
  <c r="C18" i="2"/>
  <c r="B18" i="2"/>
  <c r="B17" i="2"/>
  <c r="C17" i="2"/>
  <c r="C16" i="2"/>
  <c r="B16" i="2"/>
  <c r="B13" i="2"/>
  <c r="C13" i="2"/>
  <c r="C12" i="2"/>
  <c r="B12" i="2"/>
</calcChain>
</file>

<file path=xl/sharedStrings.xml><?xml version="1.0" encoding="utf-8"?>
<sst xmlns="http://schemas.openxmlformats.org/spreadsheetml/2006/main" count="369" uniqueCount="227">
  <si>
    <t>Moneyness of the option</t>
  </si>
  <si>
    <t>OTM PE=ITM CE</t>
  </si>
  <si>
    <t>Strike &gt; CMP</t>
  </si>
  <si>
    <t>OTM CE=ITM PE</t>
  </si>
  <si>
    <t>Strike&lt;CMP</t>
  </si>
  <si>
    <t>OTM PREMIUM = TIME VALUE</t>
  </si>
  <si>
    <t>ITM PREMIUM= TIME VALUE + INTRINSIC VALUE</t>
  </si>
  <si>
    <t>INTRINSIC VALUE FOR PE= STRIKE PRICE - CMP</t>
  </si>
  <si>
    <t>INTRINSIC VALUE FOR CE= CMP- STRIKE PRICE</t>
  </si>
  <si>
    <t>When it is ITM i.e In the money</t>
  </si>
  <si>
    <t>BUY OPTION= LOT SIZE X PREMIUM</t>
  </si>
  <si>
    <t>TIME DECAY= INTRINSIC VALUE- TRADING PRICE</t>
  </si>
  <si>
    <t>Time decay is more in case of ATM and OTM</t>
  </si>
  <si>
    <t>Max(CMP-STRIKE,0)</t>
  </si>
  <si>
    <t>Break Even Point for CE</t>
  </si>
  <si>
    <t>Strike + Premium Paid</t>
  </si>
  <si>
    <t>Profit</t>
  </si>
  <si>
    <t>(Selling Price - Buying Price) X Lot size</t>
  </si>
  <si>
    <t>Break Even Point for PE</t>
  </si>
  <si>
    <t>Strike - Premium Paid</t>
  </si>
  <si>
    <t>Mumbai Electronics Share Price</t>
  </si>
  <si>
    <t>Rs INR</t>
  </si>
  <si>
    <t>Number of shares today and value (buy)</t>
  </si>
  <si>
    <t>Number of shares</t>
  </si>
  <si>
    <t>Price Increases</t>
  </si>
  <si>
    <t xml:space="preserve">Price Drops </t>
  </si>
  <si>
    <t>Gain or loss for buying the share</t>
  </si>
  <si>
    <t>Price Paid for share</t>
  </si>
  <si>
    <t>INR 25</t>
  </si>
  <si>
    <t>INR 55</t>
  </si>
  <si>
    <t>Gain/Loss per share</t>
  </si>
  <si>
    <t>Gain or loss for 9550 shares</t>
  </si>
  <si>
    <t>Call Option Exercise Price</t>
  </si>
  <si>
    <t>Cost to buy</t>
  </si>
  <si>
    <t>Increase in exercise price after 45</t>
  </si>
  <si>
    <t>Gain or loss for Call option</t>
  </si>
  <si>
    <t>Price paid for call option</t>
  </si>
  <si>
    <t>Price Paid for Call Option</t>
  </si>
  <si>
    <t>Cost to buy X Number of shares</t>
  </si>
  <si>
    <t>Exercise Call Option</t>
  </si>
  <si>
    <t>CMP&gt;Exercise Price</t>
  </si>
  <si>
    <t>Do not Exercise Call Option</t>
  </si>
  <si>
    <t>Exercise Price&gt; CMP</t>
  </si>
  <si>
    <t>INR 55 Exercise as it is more than 45</t>
  </si>
  <si>
    <t>INR 25 not exercise as it is less than 45</t>
  </si>
  <si>
    <t>Overall Gain or loss</t>
  </si>
  <si>
    <t>Overall Gain or Loss in Call Option</t>
  </si>
  <si>
    <t>Gain or Loss in Call Option X Lot Size</t>
  </si>
  <si>
    <t>Ram Cements Stock Price</t>
  </si>
  <si>
    <t>Call option with maturity on Jan 31</t>
  </si>
  <si>
    <t>INR</t>
  </si>
  <si>
    <t>Exercise Price</t>
  </si>
  <si>
    <t xml:space="preserve">Call option written on shares </t>
  </si>
  <si>
    <t>Call Premium/Terminal Value</t>
  </si>
  <si>
    <t>Terminal Stock Price</t>
  </si>
  <si>
    <t>Exercise Stock or Not</t>
  </si>
  <si>
    <t>Do not exercise</t>
  </si>
  <si>
    <t>Exercise/ Do not Exercise</t>
  </si>
  <si>
    <t>Exercise</t>
  </si>
  <si>
    <t>Call Premium/ Terminal Value</t>
  </si>
  <si>
    <t>Selling Price of Call Option</t>
  </si>
  <si>
    <t>Option Premium Paid</t>
  </si>
  <si>
    <t>Maximum Gain</t>
  </si>
  <si>
    <t>Selling Price of Option</t>
  </si>
  <si>
    <t>Maximum Gain from Option</t>
  </si>
  <si>
    <t>If share price of Ram Cements on 7 Jan</t>
  </si>
  <si>
    <t>INTRINSIC VALUE</t>
  </si>
  <si>
    <t>CMP-STRIKE PRICE</t>
  </si>
  <si>
    <t>If share price of Ram Cement on 7 June</t>
  </si>
  <si>
    <t>As on Jan 1 (1520-1500) as in the money</t>
  </si>
  <si>
    <t>As on June 7 , 1470 CMP 1500 Strike Price</t>
  </si>
  <si>
    <t>European Option</t>
  </si>
  <si>
    <t>Option Exercise</t>
  </si>
  <si>
    <t>Option Not Exercise</t>
  </si>
  <si>
    <t>CMP&gt;Strike Price</t>
  </si>
  <si>
    <t>Strike Price&gt;CMP</t>
  </si>
  <si>
    <t>American Option</t>
  </si>
  <si>
    <t>Stock Price&gt;Exercise Price</t>
  </si>
  <si>
    <t>Exercise Price&gt; Stock Price</t>
  </si>
  <si>
    <t>WRITING CALL OPTION</t>
  </si>
  <si>
    <t>Option of Alpha Pharma</t>
  </si>
  <si>
    <t>July 1 share price</t>
  </si>
  <si>
    <t>Exercise Date</t>
  </si>
  <si>
    <t xml:space="preserve">28th september </t>
  </si>
  <si>
    <t>Option Premium  CE</t>
  </si>
  <si>
    <t>Call Premium/Terminal Value for Call writer</t>
  </si>
  <si>
    <t>Min(Strike-CMP,0)</t>
  </si>
  <si>
    <t>Call Premium Call Written</t>
  </si>
  <si>
    <t>Call Premium/ Terminal Value of Call Bought</t>
  </si>
  <si>
    <t>Call Option Bought</t>
  </si>
  <si>
    <t>Call Option Written</t>
  </si>
  <si>
    <t>Minimum Gain From Option</t>
  </si>
  <si>
    <t>Min(Selling Price,Selling Price-(Strike Price-CMP))</t>
  </si>
  <si>
    <t>Minimum Gain</t>
  </si>
  <si>
    <t>Call Premium i.e option terminal value + Option Premium CE</t>
  </si>
  <si>
    <t>Call Premium i.e option terminal value - Option Premium CE i.e Selling Price</t>
  </si>
  <si>
    <t>BEP</t>
  </si>
  <si>
    <t>STRIKE PRICE + PREMIUM PAID</t>
  </si>
  <si>
    <t>Bharat Forge shares</t>
  </si>
  <si>
    <t>Option Price</t>
  </si>
  <si>
    <t>Lot size</t>
  </si>
  <si>
    <t xml:space="preserve">American Options </t>
  </si>
  <si>
    <t>No dividend in Jan</t>
  </si>
  <si>
    <t>what share price exercise call option on Jan 29</t>
  </si>
  <si>
    <t>would you exercise call option if share price on jan 17</t>
  </si>
  <si>
    <t>Calculate terminal value</t>
  </si>
  <si>
    <t>Calculate gains and losses for call buyer</t>
  </si>
  <si>
    <t>Calculate gains and losses for call writer</t>
  </si>
  <si>
    <t>Call option will be exercised if stock price is more than 2600</t>
  </si>
  <si>
    <t>Stock Price</t>
  </si>
  <si>
    <t>Exercise/Not</t>
  </si>
  <si>
    <t>Exercise/ do not exercise</t>
  </si>
  <si>
    <t>The option will not be exercised on Jan 17 as stock price of 2640 is more than 2600 and the company is not expected to give dividend in the month of Jan</t>
  </si>
  <si>
    <t>Terminal Value Call Buyer</t>
  </si>
  <si>
    <t>Terminal Value Call Writer</t>
  </si>
  <si>
    <t>Gain for a Call Buyer</t>
  </si>
  <si>
    <t>Gain for a call writer</t>
  </si>
  <si>
    <t>Terminal Vallue is 0 in case of call buyer</t>
  </si>
  <si>
    <t>Gain will be = - Lot size * Buying Price</t>
  </si>
  <si>
    <t>Terminal Vallue is 0 in case of call writer</t>
  </si>
  <si>
    <t>Gain will be = Lot size * Buying Price</t>
  </si>
  <si>
    <t>Other cases in case of call buyer</t>
  </si>
  <si>
    <t>Other cases in case of call writer</t>
  </si>
  <si>
    <t>Gain will be = lot size *(CMP- Strike Price- Buying Price)</t>
  </si>
  <si>
    <t>Gain will be = - lot size *(CMP- Strike Price- Buying Price)</t>
  </si>
  <si>
    <t>Tamil Nadu Steel Share Prrice</t>
  </si>
  <si>
    <t>Cost</t>
  </si>
  <si>
    <t>INR 2250</t>
  </si>
  <si>
    <t>INR 2500</t>
  </si>
  <si>
    <t>Price paid for the share</t>
  </si>
  <si>
    <t>Exercise Price PE</t>
  </si>
  <si>
    <t>Gain or loss</t>
  </si>
  <si>
    <t>Gain or Loss for buying Put option</t>
  </si>
  <si>
    <t>Net Gain or loss</t>
  </si>
  <si>
    <t>Strike/Exercise Price- CMP</t>
  </si>
  <si>
    <t>Gain or Loss for buying Put Option (ITM)</t>
  </si>
  <si>
    <t>Gain or Loss for buying Put Option (OTM)</t>
  </si>
  <si>
    <t>Gain or Loss for writing  Put option</t>
  </si>
  <si>
    <t>Gain or Loss for writing Put Option (ITM)</t>
  </si>
  <si>
    <t>CMP- Strike Price</t>
  </si>
  <si>
    <t>Gain or loss - Price at which the share is bought</t>
  </si>
  <si>
    <t>Price for the share</t>
  </si>
  <si>
    <t>Gain or loss + Price at which the share is written</t>
  </si>
  <si>
    <t>Max(STRIKE-CMP,0)</t>
  </si>
  <si>
    <t>Raj Motors stock</t>
  </si>
  <si>
    <t>Put option maturity</t>
  </si>
  <si>
    <t xml:space="preserve">Exercise Price </t>
  </si>
  <si>
    <t xml:space="preserve">Terminal Stock </t>
  </si>
  <si>
    <t>Exercise/Not Exercise</t>
  </si>
  <si>
    <t>Exercise/ Not exercise</t>
  </si>
  <si>
    <t>Not exercise</t>
  </si>
  <si>
    <t>Exercise Put Option</t>
  </si>
  <si>
    <t>Do not Exercise Put Option</t>
  </si>
  <si>
    <t>Exercise Price &lt; CMP</t>
  </si>
  <si>
    <t>Terminal Value/ Put Premium</t>
  </si>
  <si>
    <t>Selling Price</t>
  </si>
  <si>
    <t>Option Preium Paid</t>
  </si>
  <si>
    <t>Gain or Loss from buying Put Option</t>
  </si>
  <si>
    <t>Put Option</t>
  </si>
  <si>
    <t>Max(-SELLING PRICE, STRIKE PRICE- CMP-SELLING PRICE)</t>
  </si>
  <si>
    <t>Max(CMP-STRIKE-SELLING PRICE, SELLING PRICE)</t>
  </si>
  <si>
    <t>Jan 31 stock price</t>
  </si>
  <si>
    <t>Stock Price at Jan 31</t>
  </si>
  <si>
    <t>STRIKE PRICE- CMP</t>
  </si>
  <si>
    <t>PRICE OF PUT BEFORE MATURITY</t>
  </si>
  <si>
    <t>Put Premium/Terminal Value/Intrinsic Value</t>
  </si>
  <si>
    <t>TIME VALUE</t>
  </si>
  <si>
    <t>Terminal Value/ Put Premium/Intrisic Value</t>
  </si>
  <si>
    <t>TIME VALUE OF PUT OPTION</t>
  </si>
  <si>
    <t>INTRINSIC VALUE + OPTION PREMIUM</t>
  </si>
  <si>
    <t>INTRINSIC VALUE + TIME VALUE</t>
  </si>
  <si>
    <t xml:space="preserve">  </t>
  </si>
  <si>
    <t>Put Option Written</t>
  </si>
  <si>
    <t>Terminal Value</t>
  </si>
  <si>
    <t>Put Premium/Terminal Value- Put Buyer</t>
  </si>
  <si>
    <t>Terminal Value Put Written</t>
  </si>
  <si>
    <t>MIN(CMP-STRIKE,0)</t>
  </si>
  <si>
    <t>Terminal Value Put Writer</t>
  </si>
  <si>
    <t>Gain or loss for Put Writer</t>
  </si>
  <si>
    <t>MIN(option Premium, Option Premium-(Strike-CMP))</t>
  </si>
  <si>
    <t>Max(CMP-STRIKE-OPTION PREMIUM, OPTION PREMIUM)</t>
  </si>
  <si>
    <t>Max(-OPTION PREMIUM, STRIKE PRICE- CMP-OPTION PREMIUM)</t>
  </si>
  <si>
    <t>Min(Selling Price,Selling Price-(CMP-STRIKE PRICE))</t>
  </si>
  <si>
    <t>MIN(option Premium, Option Premium-(CMP- STRIKE PRICE))</t>
  </si>
  <si>
    <t>Put Premium i.e option terminal value + Option Premium PE</t>
  </si>
  <si>
    <t>It will be excercised when the stock price is less than 2600 that is the exercise price</t>
  </si>
  <si>
    <t>The option will not be exercised as it is in the money</t>
  </si>
  <si>
    <t>Terminal Stock</t>
  </si>
  <si>
    <t>Call Premium/Terminal Value- Call buyer</t>
  </si>
  <si>
    <t>Exercise/Not exercise</t>
  </si>
  <si>
    <t>Not Exercise</t>
  </si>
  <si>
    <t>Terminal Vallue is 0 in case of put buyer</t>
  </si>
  <si>
    <t>Terminal Vallue is 0 in case of put  writer</t>
  </si>
  <si>
    <t>Other cases in case of put buyer</t>
  </si>
  <si>
    <t>Other cases in case of put writer</t>
  </si>
  <si>
    <t>Gain will be = lot size *(Strike - CMP- Buying Price)</t>
  </si>
  <si>
    <t>Gain will be = - lot size *(Strike -CMP - Buying Price)</t>
  </si>
  <si>
    <t>Gain for a put buyer</t>
  </si>
  <si>
    <t>Gain for a put writer</t>
  </si>
  <si>
    <t>Option Price CE</t>
  </si>
  <si>
    <t>Option Price PE</t>
  </si>
  <si>
    <t>American Options - No dividend</t>
  </si>
  <si>
    <t>buy call</t>
  </si>
  <si>
    <t>write call</t>
  </si>
  <si>
    <t xml:space="preserve">buy put </t>
  </si>
  <si>
    <t>write put</t>
  </si>
  <si>
    <t>Terminal Share Price</t>
  </si>
  <si>
    <t>Gain or loss from buying call</t>
  </si>
  <si>
    <t>Gain or loss from writing call</t>
  </si>
  <si>
    <t>Gain or loss from buying put</t>
  </si>
  <si>
    <t>Gain or loss from writing put</t>
  </si>
  <si>
    <t>Terminal Value from buying call</t>
  </si>
  <si>
    <t>Terminal Value from writing Call</t>
  </si>
  <si>
    <t>Terminal Valur for buying put</t>
  </si>
  <si>
    <t>Terminal Value for writing put</t>
  </si>
  <si>
    <t xml:space="preserve">INR </t>
  </si>
  <si>
    <t>Exercise Price CE</t>
  </si>
  <si>
    <t>Exercise  Price PE</t>
  </si>
  <si>
    <t>Gain from buying put</t>
  </si>
  <si>
    <t>Gain from buying call</t>
  </si>
  <si>
    <t>Gain from writing call</t>
  </si>
  <si>
    <t>Terminal Value buying put</t>
  </si>
  <si>
    <t>Terminal Value writing put</t>
  </si>
  <si>
    <t>Terminal Value buying call</t>
  </si>
  <si>
    <t>Terminal Value writing call</t>
  </si>
  <si>
    <t>Gain from writing  put</t>
  </si>
  <si>
    <t>Put Premium i.e option terminal value - Option Premium 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</si>
</sst>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'Q2'!$B$22</c:f>
              <c:strCache>
                <c:ptCount val="1"/>
                <c:pt idx="0">
                  <c:v>Call Premium/ Terminal Value of Call Bought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'Q2'!$A$23:$A$31</c:f>
              <c:numCache>
                <c:formatCode>General</c:formatCode>
                <c:ptCount val="9"/>
                <c:pt idx="0">
                  <c:v>1340</c:v>
                </c:pt>
                <c:pt idx="1">
                  <c:v>1380</c:v>
                </c:pt>
                <c:pt idx="2">
                  <c:v>1420</c:v>
                </c:pt>
                <c:pt idx="3">
                  <c:v>1460</c:v>
                </c:pt>
                <c:pt idx="4">
                  <c:v>1500</c:v>
                </c:pt>
                <c:pt idx="5">
                  <c:v>1540</c:v>
                </c:pt>
                <c:pt idx="6">
                  <c:v>1580</c:v>
                </c:pt>
                <c:pt idx="7">
                  <c:v>1620</c:v>
                </c:pt>
                <c:pt idx="8">
                  <c:v>1650</c:v>
                </c:pt>
              </c:numCache>
            </c:numRef>
          </c:xVal>
          <c:yVal>
            <c:numRef>
              <c:f>'Q2'!$B$23:$B$31</c:f>
              <c:numCache>
                <c:formatCode>General</c:formatCode>
                <c:ptCount val="9"/>
                <c:pt idx="0">
                  <c:v>0</c:v>
                </c:pt>
                <c:pt idx="1">
                  <c:v>0</c:v>
                </c:pt>
                <c:pt idx="2">
                  <c:v>0</c:v>
                </c:pt>
                <c:pt idx="3">
                  <c:v>0</c:v>
                </c:pt>
                <c:pt idx="4">
                  <c:v>0</c:v>
                </c:pt>
                <c:pt idx="5">
                  <c:v>40</c:v>
                </c:pt>
                <c:pt idx="6">
                  <c:v>80</c:v>
                </c:pt>
                <c:pt idx="7">
                  <c:v>120</c:v>
                </c:pt>
                <c:pt idx="8">
                  <c:v>150</c:v>
                </c:pt>
              </c:numCache>
            </c:numRef>
          </c:yVal>
          <c:smooth val="0"/>
          <c:extLst>
            <c:ext xmlns:c16="http://schemas.microsoft.com/office/drawing/2014/chart" uri="{C3380CC4-5D6E-409C-BE32-E72D297353CC}">
              <c16:uniqueId val="{00000000-2AC2-40F2-AF77-6B63740731B8}"/>
            </c:ext>
          </c:extLst>
        </c:ser>
        <c:dLbls>
          <c:showLegendKey val="0"/>
          <c:showVal val="0"/>
          <c:showCatName val="0"/>
          <c:showSerName val="0"/>
          <c:showPercent val="0"/>
          <c:showBubbleSize val="0"/>
        </c:dLbls>
        <c:axId val="96612240"/>
        <c:axId val="96610992"/>
      </c:scatterChart>
      <c:valAx>
        <c:axId val="96612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10992"/>
        <c:crosses val="autoZero"/>
        <c:crossBetween val="midCat"/>
      </c:valAx>
      <c:valAx>
        <c:axId val="9661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a:t>
                </a:r>
                <a:endParaRPr lang="en-IN"/>
              </a:p>
            </c:rich>
          </c:tx>
          <c:layout>
            <c:manualLayout>
              <c:xMode val="edge"/>
              <c:yMode val="edge"/>
              <c:x val="3.3333333333333333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12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'Q8'!$B$19</c:f>
              <c:strCache>
                <c:ptCount val="1"/>
                <c:pt idx="0">
                  <c:v>Terminal Value</c:v>
                </c:pt>
              </c:strCache>
            </c:strRef>
          </c:tx>
          <c:spPr>
            <a:ln w="19050" cap="rnd">
              <a:solidFill>
                <a:schemeClr val="accent1"/>
              </a:solidFill>
              <a:round/>
            </a:ln>
            <a:effectLst/>
          </c:spPr>
          <c:marker>
            <c:symbol val="none"/>
          </c:marker>
          <c:xVal>
            <c:numRef>
              <c:f>'Q8'!$A$20:$A$28</c:f>
              <c:numCache>
                <c:formatCode>General</c:formatCode>
                <c:ptCount val="9"/>
                <c:pt idx="0">
                  <c:v>440</c:v>
                </c:pt>
                <c:pt idx="1">
                  <c:v>460</c:v>
                </c:pt>
                <c:pt idx="2">
                  <c:v>480</c:v>
                </c:pt>
                <c:pt idx="3">
                  <c:v>500</c:v>
                </c:pt>
                <c:pt idx="4">
                  <c:v>520</c:v>
                </c:pt>
                <c:pt idx="5">
                  <c:v>560</c:v>
                </c:pt>
                <c:pt idx="6">
                  <c:v>580</c:v>
                </c:pt>
                <c:pt idx="7">
                  <c:v>600</c:v>
                </c:pt>
                <c:pt idx="8">
                  <c:v>620</c:v>
                </c:pt>
              </c:numCache>
            </c:numRef>
          </c:xVal>
          <c:yVal>
            <c:numRef>
              <c:f>'Q8'!$B$20:$B$28</c:f>
              <c:numCache>
                <c:formatCode>General</c:formatCode>
                <c:ptCount val="9"/>
                <c:pt idx="0">
                  <c:v>-80</c:v>
                </c:pt>
                <c:pt idx="1">
                  <c:v>-60</c:v>
                </c:pt>
                <c:pt idx="2">
                  <c:v>-40</c:v>
                </c:pt>
                <c:pt idx="3">
                  <c:v>-20</c:v>
                </c:pt>
                <c:pt idx="4">
                  <c:v>0</c:v>
                </c:pt>
                <c:pt idx="5">
                  <c:v>0</c:v>
                </c:pt>
                <c:pt idx="6">
                  <c:v>0</c:v>
                </c:pt>
                <c:pt idx="7">
                  <c:v>0</c:v>
                </c:pt>
                <c:pt idx="8">
                  <c:v>0</c:v>
                </c:pt>
              </c:numCache>
            </c:numRef>
          </c:yVal>
          <c:smooth val="1"/>
          <c:extLst>
            <c:ext xmlns:c16="http://schemas.microsoft.com/office/drawing/2014/chart" uri="{C3380CC4-5D6E-409C-BE32-E72D297353CC}">
              <c16:uniqueId val="{00000000-4092-4841-943F-8294569CFE9E}"/>
            </c:ext>
          </c:extLst>
        </c:ser>
        <c:dLbls>
          <c:showLegendKey val="0"/>
          <c:showVal val="0"/>
          <c:showCatName val="0"/>
          <c:showSerName val="0"/>
          <c:showPercent val="0"/>
          <c:showBubbleSize val="0"/>
        </c:dLbls>
        <c:axId val="1790170095"/>
        <c:axId val="1790168847"/>
      </c:scatterChart>
      <c:valAx>
        <c:axId val="1790170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68847"/>
        <c:crosses val="autoZero"/>
        <c:crossBetween val="midCat"/>
      </c:valAx>
      <c:valAx>
        <c:axId val="179016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 for Put Writer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70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'Q9'!$B$23</c:f>
              <c:strCache>
                <c:ptCount val="1"/>
                <c:pt idx="0">
                  <c:v>Gain or loss for Put Writer</c:v>
                </c:pt>
              </c:strCache>
            </c:strRef>
          </c:tx>
          <c:spPr>
            <a:ln w="19050" cap="rnd">
              <a:solidFill>
                <a:schemeClr val="accent1"/>
              </a:solidFill>
              <a:round/>
            </a:ln>
            <a:effectLst/>
          </c:spPr>
          <c:marker>
            <c:symbol val="none"/>
          </c:marker>
          <c:xVal>
            <c:numRef>
              <c:f>'Q9'!$A$24:$A$35</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'Q9'!$B$24:$B$35</c:f>
              <c:numCache>
                <c:formatCode>General</c:formatCode>
                <c:ptCount val="12"/>
                <c:pt idx="0">
                  <c:v>-81.599999999999994</c:v>
                </c:pt>
                <c:pt idx="1">
                  <c:v>-61.599999999999994</c:v>
                </c:pt>
                <c:pt idx="2">
                  <c:v>-41.599999999999994</c:v>
                </c:pt>
                <c:pt idx="3">
                  <c:v>-21.599999999999994</c:v>
                </c:pt>
                <c:pt idx="4">
                  <c:v>-1.5999999999999943</c:v>
                </c:pt>
                <c:pt idx="5">
                  <c:v>18.400000000000006</c:v>
                </c:pt>
                <c:pt idx="6">
                  <c:v>38.400000000000006</c:v>
                </c:pt>
                <c:pt idx="7">
                  <c:v>58.400000000000006</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0-353E-4AB7-8D0F-DFA43714E8E4}"/>
            </c:ext>
          </c:extLst>
        </c:ser>
        <c:dLbls>
          <c:showLegendKey val="0"/>
          <c:showVal val="0"/>
          <c:showCatName val="0"/>
          <c:showSerName val="0"/>
          <c:showPercent val="0"/>
          <c:showBubbleSize val="0"/>
        </c:dLbls>
        <c:axId val="1781110527"/>
        <c:axId val="1781111359"/>
      </c:scatterChart>
      <c:valAx>
        <c:axId val="1781110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1359"/>
        <c:crosses val="autoZero"/>
        <c:crossBetween val="midCat"/>
      </c:valAx>
      <c:valAx>
        <c:axId val="178111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or Loss for a put writer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05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Gain</a:t>
            </a:r>
            <a:r>
              <a:rPr lang="en-IN" baseline="0"/>
              <a:t> or Loss for put writer and put buyer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'Q10'!$B$9</c:f>
              <c:strCache>
                <c:ptCount val="1"/>
                <c:pt idx="0">
                  <c:v>Gain or loss for Put Writer</c:v>
                </c:pt>
              </c:strCache>
            </c:strRef>
          </c:tx>
          <c:spPr>
            <a:ln w="19050" cap="rnd">
              <a:solidFill>
                <a:schemeClr val="accent1"/>
              </a:solidFill>
              <a:round/>
            </a:ln>
            <a:effectLst/>
          </c:spPr>
          <c:marker>
            <c:symbol val="none"/>
          </c:marker>
          <c:xVal>
            <c:numRef>
              <c:f>'Q10'!$A$10:$A$21</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'Q10'!$B$10:$B$21</c:f>
              <c:numCache>
                <c:formatCode>General</c:formatCode>
                <c:ptCount val="12"/>
                <c:pt idx="0">
                  <c:v>-81.599999999999994</c:v>
                </c:pt>
                <c:pt idx="1">
                  <c:v>-61.599999999999994</c:v>
                </c:pt>
                <c:pt idx="2">
                  <c:v>-41.599999999999994</c:v>
                </c:pt>
                <c:pt idx="3">
                  <c:v>-21.599999999999994</c:v>
                </c:pt>
                <c:pt idx="4">
                  <c:v>-1.5999999999999943</c:v>
                </c:pt>
                <c:pt idx="5">
                  <c:v>18.400000000000006</c:v>
                </c:pt>
                <c:pt idx="6">
                  <c:v>38.400000000000006</c:v>
                </c:pt>
                <c:pt idx="7">
                  <c:v>58.400000000000006</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0-A349-436F-9778-991775B281D9}"/>
            </c:ext>
          </c:extLst>
        </c:ser>
        <c:ser>
          <c:idx val="1"/>
          <c:order val="1"/>
          <c:tx>
            <c:strRef>
              <c:f>'Q10'!$C$9</c:f>
              <c:strCache>
                <c:ptCount val="1"/>
                <c:pt idx="0">
                  <c:v>Gain or Loss from buying Put Option</c:v>
                </c:pt>
              </c:strCache>
            </c:strRef>
          </c:tx>
          <c:spPr>
            <a:ln w="19050" cap="rnd">
              <a:solidFill>
                <a:schemeClr val="accent2"/>
              </a:solidFill>
              <a:round/>
            </a:ln>
            <a:effectLst/>
          </c:spPr>
          <c:marker>
            <c:symbol val="none"/>
          </c:marker>
          <c:xVal>
            <c:numRef>
              <c:f>'Q10'!$A$10:$A$21</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'Q10'!$C$10:$C$21</c:f>
              <c:numCache>
                <c:formatCode>General</c:formatCode>
                <c:ptCount val="12"/>
                <c:pt idx="0">
                  <c:v>81.599999999999994</c:v>
                </c:pt>
                <c:pt idx="1">
                  <c:v>61.599999999999994</c:v>
                </c:pt>
                <c:pt idx="2">
                  <c:v>41.599999999999994</c:v>
                </c:pt>
                <c:pt idx="3">
                  <c:v>21.599999999999994</c:v>
                </c:pt>
                <c:pt idx="4">
                  <c:v>1.5999999999999943</c:v>
                </c:pt>
                <c:pt idx="5">
                  <c:v>-18.400000000000006</c:v>
                </c:pt>
                <c:pt idx="6">
                  <c:v>-38.400000000000006</c:v>
                </c:pt>
                <c:pt idx="7">
                  <c:v>-58.400000000000006</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1-A349-436F-9778-991775B281D9}"/>
            </c:ext>
          </c:extLst>
        </c:ser>
        <c:dLbls>
          <c:showLegendKey val="0"/>
          <c:showVal val="0"/>
          <c:showCatName val="0"/>
          <c:showSerName val="0"/>
          <c:showPercent val="0"/>
          <c:showBubbleSize val="0"/>
        </c:dLbls>
        <c:axId val="1781371871"/>
        <c:axId val="1781372287"/>
      </c:scatterChart>
      <c:valAx>
        <c:axId val="1781371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72287"/>
        <c:crosses val="autoZero"/>
        <c:crossBetween val="midCat"/>
      </c:valAx>
      <c:valAx>
        <c:axId val="178137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or loss for put writer and put buyer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71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'Q11'!$B$37</c:f>
              <c:strCache>
                <c:ptCount val="1"/>
                <c:pt idx="0">
                  <c:v>Terminal Value/ Put Premium</c:v>
                </c:pt>
              </c:strCache>
            </c:strRef>
          </c:tx>
          <c:spPr>
            <a:ln w="19050" cap="rnd">
              <a:solidFill>
                <a:schemeClr val="accent1"/>
              </a:solidFill>
              <a:round/>
            </a:ln>
            <a:effectLst/>
          </c:spPr>
          <c:marker>
            <c:symbol val="none"/>
          </c:marker>
          <c:xVal>
            <c:numRef>
              <c:f>'Q11'!$A$38:$A$42</c:f>
              <c:numCache>
                <c:formatCode>General</c:formatCode>
                <c:ptCount val="5"/>
                <c:pt idx="0">
                  <c:v>2400</c:v>
                </c:pt>
                <c:pt idx="1">
                  <c:v>2500</c:v>
                </c:pt>
                <c:pt idx="2">
                  <c:v>2600</c:v>
                </c:pt>
                <c:pt idx="3">
                  <c:v>2700</c:v>
                </c:pt>
                <c:pt idx="4">
                  <c:v>2800</c:v>
                </c:pt>
              </c:numCache>
            </c:numRef>
          </c:xVal>
          <c:yVal>
            <c:numRef>
              <c:f>'Q11'!$B$38:$B$42</c:f>
              <c:numCache>
                <c:formatCode>General</c:formatCode>
                <c:ptCount val="5"/>
                <c:pt idx="0">
                  <c:v>200</c:v>
                </c:pt>
                <c:pt idx="1">
                  <c:v>100</c:v>
                </c:pt>
                <c:pt idx="2">
                  <c:v>0</c:v>
                </c:pt>
                <c:pt idx="3">
                  <c:v>0</c:v>
                </c:pt>
                <c:pt idx="4">
                  <c:v>0</c:v>
                </c:pt>
              </c:numCache>
            </c:numRef>
          </c:yVal>
          <c:smooth val="1"/>
          <c:extLst>
            <c:ext xmlns:c16="http://schemas.microsoft.com/office/drawing/2014/chart" uri="{C3380CC4-5D6E-409C-BE32-E72D297353CC}">
              <c16:uniqueId val="{00000000-E6CF-4C70-8BC7-B232B3D3B690}"/>
            </c:ext>
          </c:extLst>
        </c:ser>
        <c:dLbls>
          <c:showLegendKey val="0"/>
          <c:showVal val="0"/>
          <c:showCatName val="0"/>
          <c:showSerName val="0"/>
          <c:showPercent val="0"/>
          <c:showBubbleSize val="0"/>
        </c:dLbls>
        <c:axId val="1779957343"/>
        <c:axId val="1779959007"/>
      </c:scatterChart>
      <c:valAx>
        <c:axId val="1779957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59007"/>
        <c:crosses val="autoZero"/>
        <c:crossBetween val="midCat"/>
      </c:valAx>
      <c:valAx>
        <c:axId val="177995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573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Gain</a:t>
            </a:r>
            <a:r>
              <a:rPr lang="en-IN" baseline="0"/>
              <a:t> or Loss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'Q13'!$B$20</c:f>
              <c:strCache>
                <c:ptCount val="1"/>
                <c:pt idx="0">
                  <c:v>Gain from buying put</c:v>
                </c:pt>
              </c:strCache>
            </c:strRef>
          </c:tx>
          <c:spPr>
            <a:ln w="28575" cap="rnd">
              <a:solidFill>
                <a:schemeClr val="accent1"/>
              </a:solidFill>
              <a:round/>
            </a:ln>
            <a:effectLst/>
          </c:spPr>
          <c:marker>
            <c:symbol val="none"/>
          </c:marker>
          <c:cat>
            <c:numRef>
              <c:f>'Q13'!$A$21:$A$27</c:f>
              <c:numCache>
                <c:formatCode>General</c:formatCode>
                <c:ptCount val="7"/>
                <c:pt idx="0">
                  <c:v>61</c:v>
                </c:pt>
                <c:pt idx="1">
                  <c:v>64</c:v>
                </c:pt>
                <c:pt idx="2">
                  <c:v>67</c:v>
                </c:pt>
                <c:pt idx="3">
                  <c:v>70</c:v>
                </c:pt>
                <c:pt idx="4">
                  <c:v>73</c:v>
                </c:pt>
                <c:pt idx="5">
                  <c:v>76</c:v>
                </c:pt>
                <c:pt idx="6">
                  <c:v>79</c:v>
                </c:pt>
              </c:numCache>
            </c:numRef>
          </c:cat>
          <c:val>
            <c:numRef>
              <c:f>'Q13'!$B$21:$B$27</c:f>
              <c:numCache>
                <c:formatCode>General</c:formatCode>
                <c:ptCount val="7"/>
                <c:pt idx="0">
                  <c:v>6.27</c:v>
                </c:pt>
                <c:pt idx="1">
                  <c:v>3.27</c:v>
                </c:pt>
                <c:pt idx="2">
                  <c:v>0.27</c:v>
                </c:pt>
                <c:pt idx="3">
                  <c:v>-2.73</c:v>
                </c:pt>
                <c:pt idx="4">
                  <c:v>-2.73</c:v>
                </c:pt>
                <c:pt idx="5">
                  <c:v>-2.73</c:v>
                </c:pt>
                <c:pt idx="6">
                  <c:v>-2.73</c:v>
                </c:pt>
              </c:numCache>
            </c:numRef>
          </c:val>
          <c:smooth val="0"/>
          <c:extLst>
            <c:ext xmlns:c16="http://schemas.microsoft.com/office/drawing/2014/chart" uri="{C3380CC4-5D6E-409C-BE32-E72D297353CC}">
              <c16:uniqueId val="{00000000-12D7-4ECD-8B55-9D22849C7CE0}"/>
            </c:ext>
          </c:extLst>
        </c:ser>
        <c:ser>
          <c:idx val="1"/>
          <c:order val="1"/>
          <c:tx>
            <c:strRef>
              <c:f>'Q13'!$C$20</c:f>
              <c:strCache>
                <c:ptCount val="1"/>
                <c:pt idx="0">
                  <c:v>Gain from writing  put</c:v>
                </c:pt>
              </c:strCache>
            </c:strRef>
          </c:tx>
          <c:spPr>
            <a:ln w="28575" cap="rnd">
              <a:solidFill>
                <a:schemeClr val="accent2"/>
              </a:solidFill>
              <a:round/>
            </a:ln>
            <a:effectLst/>
          </c:spPr>
          <c:marker>
            <c:symbol val="none"/>
          </c:marker>
          <c:cat>
            <c:numRef>
              <c:f>'Q13'!$A$21:$A$27</c:f>
              <c:numCache>
                <c:formatCode>General</c:formatCode>
                <c:ptCount val="7"/>
                <c:pt idx="0">
                  <c:v>61</c:v>
                </c:pt>
                <c:pt idx="1">
                  <c:v>64</c:v>
                </c:pt>
                <c:pt idx="2">
                  <c:v>67</c:v>
                </c:pt>
                <c:pt idx="3">
                  <c:v>70</c:v>
                </c:pt>
                <c:pt idx="4">
                  <c:v>73</c:v>
                </c:pt>
                <c:pt idx="5">
                  <c:v>76</c:v>
                </c:pt>
                <c:pt idx="6">
                  <c:v>79</c:v>
                </c:pt>
              </c:numCache>
            </c:numRef>
          </c:cat>
          <c:val>
            <c:numRef>
              <c:f>'Q13'!$C$21:$C$27</c:f>
              <c:numCache>
                <c:formatCode>General</c:formatCode>
                <c:ptCount val="7"/>
                <c:pt idx="0">
                  <c:v>-6.27</c:v>
                </c:pt>
                <c:pt idx="1">
                  <c:v>-3.27</c:v>
                </c:pt>
                <c:pt idx="2">
                  <c:v>-0.27</c:v>
                </c:pt>
                <c:pt idx="3">
                  <c:v>2.73</c:v>
                </c:pt>
                <c:pt idx="4">
                  <c:v>2.73</c:v>
                </c:pt>
                <c:pt idx="5">
                  <c:v>2.73</c:v>
                </c:pt>
                <c:pt idx="6">
                  <c:v>2.73</c:v>
                </c:pt>
              </c:numCache>
            </c:numRef>
          </c:val>
          <c:smooth val="0"/>
          <c:extLst>
            <c:ext xmlns:c16="http://schemas.microsoft.com/office/drawing/2014/chart" uri="{C3380CC4-5D6E-409C-BE32-E72D297353CC}">
              <c16:uniqueId val="{00000001-12D7-4ECD-8B55-9D22849C7CE0}"/>
            </c:ext>
          </c:extLst>
        </c:ser>
        <c:ser>
          <c:idx val="2"/>
          <c:order val="2"/>
          <c:tx>
            <c:strRef>
              <c:f>'Q13'!$D$20</c:f>
              <c:strCache>
                <c:ptCount val="1"/>
                <c:pt idx="0">
                  <c:v>Gain from buying call</c:v>
                </c:pt>
              </c:strCache>
            </c:strRef>
          </c:tx>
          <c:spPr>
            <a:ln w="28575" cap="rnd">
              <a:solidFill>
                <a:schemeClr val="accent3"/>
              </a:solidFill>
              <a:round/>
            </a:ln>
            <a:effectLst/>
          </c:spPr>
          <c:marker>
            <c:symbol val="none"/>
          </c:marker>
          <c:cat>
            <c:numRef>
              <c:f>'Q13'!$A$21:$A$27</c:f>
              <c:numCache>
                <c:formatCode>General</c:formatCode>
                <c:ptCount val="7"/>
                <c:pt idx="0">
                  <c:v>61</c:v>
                </c:pt>
                <c:pt idx="1">
                  <c:v>64</c:v>
                </c:pt>
                <c:pt idx="2">
                  <c:v>67</c:v>
                </c:pt>
                <c:pt idx="3">
                  <c:v>70</c:v>
                </c:pt>
                <c:pt idx="4">
                  <c:v>73</c:v>
                </c:pt>
                <c:pt idx="5">
                  <c:v>76</c:v>
                </c:pt>
                <c:pt idx="6">
                  <c:v>79</c:v>
                </c:pt>
              </c:numCache>
            </c:numRef>
          </c:cat>
          <c:val>
            <c:numRef>
              <c:f>'Q13'!$D$21:$D$27</c:f>
              <c:numCache>
                <c:formatCode>General</c:formatCode>
                <c:ptCount val="7"/>
                <c:pt idx="0">
                  <c:v>-3</c:v>
                </c:pt>
                <c:pt idx="1">
                  <c:v>-3</c:v>
                </c:pt>
                <c:pt idx="2">
                  <c:v>-3</c:v>
                </c:pt>
                <c:pt idx="3">
                  <c:v>-3</c:v>
                </c:pt>
                <c:pt idx="4">
                  <c:v>0</c:v>
                </c:pt>
                <c:pt idx="5">
                  <c:v>3</c:v>
                </c:pt>
                <c:pt idx="6">
                  <c:v>6</c:v>
                </c:pt>
              </c:numCache>
            </c:numRef>
          </c:val>
          <c:smooth val="0"/>
          <c:extLst>
            <c:ext xmlns:c16="http://schemas.microsoft.com/office/drawing/2014/chart" uri="{C3380CC4-5D6E-409C-BE32-E72D297353CC}">
              <c16:uniqueId val="{00000002-12D7-4ECD-8B55-9D22849C7CE0}"/>
            </c:ext>
          </c:extLst>
        </c:ser>
        <c:ser>
          <c:idx val="3"/>
          <c:order val="3"/>
          <c:tx>
            <c:strRef>
              <c:f>'Q13'!$E$20</c:f>
              <c:strCache>
                <c:ptCount val="1"/>
                <c:pt idx="0">
                  <c:v>Gain from writing call</c:v>
                </c:pt>
              </c:strCache>
            </c:strRef>
          </c:tx>
          <c:spPr>
            <a:ln w="28575" cap="rnd">
              <a:solidFill>
                <a:schemeClr val="accent4"/>
              </a:solidFill>
              <a:round/>
            </a:ln>
            <a:effectLst/>
          </c:spPr>
          <c:marker>
            <c:symbol val="none"/>
          </c:marker>
          <c:cat>
            <c:numRef>
              <c:f>'Q13'!$A$21:$A$27</c:f>
              <c:numCache>
                <c:formatCode>General</c:formatCode>
                <c:ptCount val="7"/>
                <c:pt idx="0">
                  <c:v>61</c:v>
                </c:pt>
                <c:pt idx="1">
                  <c:v>64</c:v>
                </c:pt>
                <c:pt idx="2">
                  <c:v>67</c:v>
                </c:pt>
                <c:pt idx="3">
                  <c:v>70</c:v>
                </c:pt>
                <c:pt idx="4">
                  <c:v>73</c:v>
                </c:pt>
                <c:pt idx="5">
                  <c:v>76</c:v>
                </c:pt>
                <c:pt idx="6">
                  <c:v>79</c:v>
                </c:pt>
              </c:numCache>
            </c:numRef>
          </c:cat>
          <c:val>
            <c:numRef>
              <c:f>'Q13'!$E$21:$E$27</c:f>
              <c:numCache>
                <c:formatCode>General</c:formatCode>
                <c:ptCount val="7"/>
                <c:pt idx="0">
                  <c:v>3</c:v>
                </c:pt>
                <c:pt idx="1">
                  <c:v>3</c:v>
                </c:pt>
                <c:pt idx="2">
                  <c:v>3</c:v>
                </c:pt>
                <c:pt idx="3">
                  <c:v>3</c:v>
                </c:pt>
                <c:pt idx="4">
                  <c:v>0</c:v>
                </c:pt>
                <c:pt idx="5">
                  <c:v>-3</c:v>
                </c:pt>
                <c:pt idx="6">
                  <c:v>-6</c:v>
                </c:pt>
              </c:numCache>
            </c:numRef>
          </c:val>
          <c:smooth val="0"/>
          <c:extLst>
            <c:ext xmlns:c16="http://schemas.microsoft.com/office/drawing/2014/chart" uri="{C3380CC4-5D6E-409C-BE32-E72D297353CC}">
              <c16:uniqueId val="{00000003-12D7-4ECD-8B55-9D22849C7CE0}"/>
            </c:ext>
          </c:extLst>
        </c:ser>
        <c:dLbls>
          <c:showLegendKey val="0"/>
          <c:showVal val="0"/>
          <c:showCatName val="0"/>
          <c:showSerName val="0"/>
          <c:showPercent val="0"/>
          <c:showBubbleSize val="0"/>
        </c:dLbls>
        <c:smooth val="0"/>
        <c:axId val="1780238319"/>
        <c:axId val="1780239151"/>
      </c:lineChart>
      <c:catAx>
        <c:axId val="178023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39151"/>
        <c:crosses val="autoZero"/>
        <c:auto val="1"/>
        <c:lblAlgn val="ctr"/>
        <c:lblOffset val="100"/>
        <c:noMultiLvlLbl val="0"/>
      </c:catAx>
      <c:valAx>
        <c:axId val="178023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or loss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38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Gain</a:t>
            </a:r>
            <a:r>
              <a:rPr lang="en-IN" baseline="0"/>
              <a:t> and Losses from a brought Call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'Q2'!$B$49</c:f>
              <c:strCache>
                <c:ptCount val="1"/>
                <c:pt idx="0">
                  <c:v>Call Premium/Terminal Value</c:v>
                </c:pt>
              </c:strCache>
            </c:strRef>
          </c:tx>
          <c:spPr>
            <a:ln w="19050" cap="rnd">
              <a:solidFill>
                <a:schemeClr val="accent1"/>
              </a:solidFill>
              <a:round/>
            </a:ln>
            <a:effectLst/>
          </c:spPr>
          <c:marker>
            <c:symbol val="none"/>
          </c:marker>
          <c:xVal>
            <c:numRef>
              <c:f>'Q2'!$A$50:$A$58</c:f>
              <c:numCache>
                <c:formatCode>General</c:formatCode>
                <c:ptCount val="9"/>
                <c:pt idx="0">
                  <c:v>1340</c:v>
                </c:pt>
                <c:pt idx="1">
                  <c:v>1380</c:v>
                </c:pt>
                <c:pt idx="2">
                  <c:v>1420</c:v>
                </c:pt>
                <c:pt idx="3">
                  <c:v>1460</c:v>
                </c:pt>
                <c:pt idx="4">
                  <c:v>1500</c:v>
                </c:pt>
                <c:pt idx="5">
                  <c:v>1540</c:v>
                </c:pt>
                <c:pt idx="6">
                  <c:v>1580</c:v>
                </c:pt>
                <c:pt idx="7">
                  <c:v>1620</c:v>
                </c:pt>
                <c:pt idx="8">
                  <c:v>1650</c:v>
                </c:pt>
              </c:numCache>
            </c:numRef>
          </c:xVal>
          <c:yVal>
            <c:numRef>
              <c:f>'Q2'!$B$50:$B$58</c:f>
              <c:numCache>
                <c:formatCode>General</c:formatCode>
                <c:ptCount val="9"/>
                <c:pt idx="0">
                  <c:v>0</c:v>
                </c:pt>
                <c:pt idx="1">
                  <c:v>0</c:v>
                </c:pt>
                <c:pt idx="2">
                  <c:v>0</c:v>
                </c:pt>
                <c:pt idx="3">
                  <c:v>0</c:v>
                </c:pt>
                <c:pt idx="4">
                  <c:v>0</c:v>
                </c:pt>
                <c:pt idx="5">
                  <c:v>40</c:v>
                </c:pt>
                <c:pt idx="6">
                  <c:v>80</c:v>
                </c:pt>
                <c:pt idx="7">
                  <c:v>120</c:v>
                </c:pt>
                <c:pt idx="8">
                  <c:v>150</c:v>
                </c:pt>
              </c:numCache>
            </c:numRef>
          </c:yVal>
          <c:smooth val="1"/>
          <c:extLst>
            <c:ext xmlns:c16="http://schemas.microsoft.com/office/drawing/2014/chart" uri="{C3380CC4-5D6E-409C-BE32-E72D297353CC}">
              <c16:uniqueId val="{00000000-EF22-4FAA-9185-311F9ABA3A9F}"/>
            </c:ext>
          </c:extLst>
        </c:ser>
        <c:ser>
          <c:idx val="1"/>
          <c:order val="1"/>
          <c:tx>
            <c:strRef>
              <c:f>'Q2'!$C$49</c:f>
              <c:strCache>
                <c:ptCount val="1"/>
                <c:pt idx="0">
                  <c:v>Maximum Gain</c:v>
                </c:pt>
              </c:strCache>
            </c:strRef>
          </c:tx>
          <c:spPr>
            <a:ln w="19050" cap="rnd">
              <a:solidFill>
                <a:schemeClr val="accent2"/>
              </a:solidFill>
              <a:round/>
            </a:ln>
            <a:effectLst/>
          </c:spPr>
          <c:marker>
            <c:symbol val="none"/>
          </c:marker>
          <c:xVal>
            <c:numRef>
              <c:f>'Q2'!$A$50:$A$58</c:f>
              <c:numCache>
                <c:formatCode>General</c:formatCode>
                <c:ptCount val="9"/>
                <c:pt idx="0">
                  <c:v>1340</c:v>
                </c:pt>
                <c:pt idx="1">
                  <c:v>1380</c:v>
                </c:pt>
                <c:pt idx="2">
                  <c:v>1420</c:v>
                </c:pt>
                <c:pt idx="3">
                  <c:v>1460</c:v>
                </c:pt>
                <c:pt idx="4">
                  <c:v>1500</c:v>
                </c:pt>
                <c:pt idx="5">
                  <c:v>1540</c:v>
                </c:pt>
                <c:pt idx="6">
                  <c:v>1580</c:v>
                </c:pt>
                <c:pt idx="7">
                  <c:v>1620</c:v>
                </c:pt>
                <c:pt idx="8">
                  <c:v>1650</c:v>
                </c:pt>
              </c:numCache>
            </c:numRef>
          </c:xVal>
          <c:yVal>
            <c:numRef>
              <c:f>'Q2'!$C$50:$C$58</c:f>
              <c:numCache>
                <c:formatCode>General</c:formatCode>
                <c:ptCount val="9"/>
                <c:pt idx="0">
                  <c:v>-84.75</c:v>
                </c:pt>
                <c:pt idx="1">
                  <c:v>-84.75</c:v>
                </c:pt>
                <c:pt idx="2">
                  <c:v>-84.75</c:v>
                </c:pt>
                <c:pt idx="3">
                  <c:v>-84.75</c:v>
                </c:pt>
                <c:pt idx="4">
                  <c:v>-84.75</c:v>
                </c:pt>
                <c:pt idx="5">
                  <c:v>-44.75</c:v>
                </c:pt>
                <c:pt idx="6">
                  <c:v>-4.75</c:v>
                </c:pt>
                <c:pt idx="7">
                  <c:v>35.25</c:v>
                </c:pt>
                <c:pt idx="8">
                  <c:v>65.25</c:v>
                </c:pt>
              </c:numCache>
            </c:numRef>
          </c:yVal>
          <c:smooth val="1"/>
          <c:extLst>
            <c:ext xmlns:c16="http://schemas.microsoft.com/office/drawing/2014/chart" uri="{C3380CC4-5D6E-409C-BE32-E72D297353CC}">
              <c16:uniqueId val="{00000001-EF22-4FAA-9185-311F9ABA3A9F}"/>
            </c:ext>
          </c:extLst>
        </c:ser>
        <c:dLbls>
          <c:showLegendKey val="0"/>
          <c:showVal val="0"/>
          <c:showCatName val="0"/>
          <c:showSerName val="0"/>
          <c:showPercent val="0"/>
          <c:showBubbleSize val="0"/>
        </c:dLbls>
        <c:axId val="188634848"/>
        <c:axId val="188636512"/>
      </c:scatterChart>
      <c:valAx>
        <c:axId val="188634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36512"/>
        <c:crosses val="autoZero"/>
        <c:crossBetween val="midCat"/>
      </c:valAx>
      <c:valAx>
        <c:axId val="18863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and Loss for a call buyer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34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Minimum</a:t>
            </a:r>
            <a:r>
              <a:rPr lang="en-IN" baseline="0"/>
              <a:t> Option Value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'Q3'!$B$9</c:f>
              <c:strCache>
                <c:ptCount val="1"/>
                <c:pt idx="0">
                  <c:v>Call Premium Call Written</c:v>
                </c:pt>
              </c:strCache>
            </c:strRef>
          </c:tx>
          <c:spPr>
            <a:ln w="19050" cap="rnd">
              <a:solidFill>
                <a:schemeClr val="accent1"/>
              </a:solidFill>
              <a:round/>
            </a:ln>
            <a:effectLst/>
          </c:spPr>
          <c:marker>
            <c:symbol val="none"/>
          </c:marker>
          <c:xVal>
            <c:numRef>
              <c:f>'Q3'!$A$10:$A$18</c:f>
              <c:numCache>
                <c:formatCode>General</c:formatCode>
                <c:ptCount val="9"/>
                <c:pt idx="0">
                  <c:v>230</c:v>
                </c:pt>
                <c:pt idx="1">
                  <c:v>250</c:v>
                </c:pt>
                <c:pt idx="2">
                  <c:v>270</c:v>
                </c:pt>
                <c:pt idx="3">
                  <c:v>290</c:v>
                </c:pt>
                <c:pt idx="4">
                  <c:v>300</c:v>
                </c:pt>
                <c:pt idx="5">
                  <c:v>310</c:v>
                </c:pt>
                <c:pt idx="6">
                  <c:v>330</c:v>
                </c:pt>
                <c:pt idx="7">
                  <c:v>350</c:v>
                </c:pt>
                <c:pt idx="8">
                  <c:v>370</c:v>
                </c:pt>
              </c:numCache>
            </c:numRef>
          </c:xVal>
          <c:yVal>
            <c:numRef>
              <c:f>'Q3'!$B$10:$B$18</c:f>
              <c:numCache>
                <c:formatCode>General</c:formatCode>
                <c:ptCount val="9"/>
                <c:pt idx="0">
                  <c:v>0</c:v>
                </c:pt>
                <c:pt idx="1">
                  <c:v>0</c:v>
                </c:pt>
                <c:pt idx="2">
                  <c:v>0</c:v>
                </c:pt>
                <c:pt idx="3">
                  <c:v>0</c:v>
                </c:pt>
                <c:pt idx="4">
                  <c:v>0</c:v>
                </c:pt>
                <c:pt idx="5">
                  <c:v>-10</c:v>
                </c:pt>
                <c:pt idx="6">
                  <c:v>-30</c:v>
                </c:pt>
                <c:pt idx="7">
                  <c:v>-50</c:v>
                </c:pt>
                <c:pt idx="8">
                  <c:v>-70</c:v>
                </c:pt>
              </c:numCache>
            </c:numRef>
          </c:yVal>
          <c:smooth val="1"/>
          <c:extLst>
            <c:ext xmlns:c16="http://schemas.microsoft.com/office/drawing/2014/chart" uri="{C3380CC4-5D6E-409C-BE32-E72D297353CC}">
              <c16:uniqueId val="{00000000-5451-4014-8351-C4C5B3BCB58A}"/>
            </c:ext>
          </c:extLst>
        </c:ser>
        <c:dLbls>
          <c:showLegendKey val="0"/>
          <c:showVal val="0"/>
          <c:showCatName val="0"/>
          <c:showSerName val="0"/>
          <c:showPercent val="0"/>
          <c:showBubbleSize val="0"/>
        </c:dLbls>
        <c:axId val="187709680"/>
        <c:axId val="187711760"/>
      </c:scatterChart>
      <c:valAx>
        <c:axId val="18770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1760"/>
        <c:crosses val="autoZero"/>
        <c:crossBetween val="midCat"/>
      </c:valAx>
      <c:valAx>
        <c:axId val="18771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 of Written Call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9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Gain</a:t>
            </a:r>
            <a:r>
              <a:rPr lang="en-IN" baseline="0"/>
              <a:t> and Losses for a Call writer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'Q3'!$B$20</c:f>
              <c:strCache>
                <c:ptCount val="1"/>
                <c:pt idx="0">
                  <c:v>Call Premium Call Written</c:v>
                </c:pt>
              </c:strCache>
            </c:strRef>
          </c:tx>
          <c:spPr>
            <a:ln w="19050" cap="rnd">
              <a:solidFill>
                <a:schemeClr val="accent1"/>
              </a:solidFill>
              <a:round/>
            </a:ln>
            <a:effectLst/>
          </c:spPr>
          <c:marker>
            <c:symbol val="none"/>
          </c:marker>
          <c:xVal>
            <c:numRef>
              <c:f>'Q3'!$A$21:$A$29</c:f>
              <c:numCache>
                <c:formatCode>General</c:formatCode>
                <c:ptCount val="9"/>
                <c:pt idx="0">
                  <c:v>230</c:v>
                </c:pt>
                <c:pt idx="1">
                  <c:v>250</c:v>
                </c:pt>
                <c:pt idx="2">
                  <c:v>270</c:v>
                </c:pt>
                <c:pt idx="3">
                  <c:v>290</c:v>
                </c:pt>
                <c:pt idx="4">
                  <c:v>300</c:v>
                </c:pt>
                <c:pt idx="5">
                  <c:v>310</c:v>
                </c:pt>
                <c:pt idx="6">
                  <c:v>330</c:v>
                </c:pt>
                <c:pt idx="7">
                  <c:v>350</c:v>
                </c:pt>
                <c:pt idx="8">
                  <c:v>370</c:v>
                </c:pt>
              </c:numCache>
            </c:numRef>
          </c:xVal>
          <c:yVal>
            <c:numRef>
              <c:f>'Q3'!$B$21:$B$29</c:f>
              <c:numCache>
                <c:formatCode>General</c:formatCode>
                <c:ptCount val="9"/>
                <c:pt idx="0">
                  <c:v>0</c:v>
                </c:pt>
                <c:pt idx="1">
                  <c:v>0</c:v>
                </c:pt>
                <c:pt idx="2">
                  <c:v>0</c:v>
                </c:pt>
                <c:pt idx="3">
                  <c:v>0</c:v>
                </c:pt>
                <c:pt idx="4">
                  <c:v>0</c:v>
                </c:pt>
                <c:pt idx="5">
                  <c:v>-10</c:v>
                </c:pt>
                <c:pt idx="6">
                  <c:v>-30</c:v>
                </c:pt>
                <c:pt idx="7">
                  <c:v>-50</c:v>
                </c:pt>
                <c:pt idx="8">
                  <c:v>-70</c:v>
                </c:pt>
              </c:numCache>
            </c:numRef>
          </c:yVal>
          <c:smooth val="1"/>
          <c:extLst>
            <c:ext xmlns:c16="http://schemas.microsoft.com/office/drawing/2014/chart" uri="{C3380CC4-5D6E-409C-BE32-E72D297353CC}">
              <c16:uniqueId val="{00000000-E45A-4729-B6A4-A3F42E9D3280}"/>
            </c:ext>
          </c:extLst>
        </c:ser>
        <c:ser>
          <c:idx val="1"/>
          <c:order val="1"/>
          <c:tx>
            <c:strRef>
              <c:f>'Q3'!$C$20</c:f>
              <c:strCache>
                <c:ptCount val="1"/>
                <c:pt idx="0">
                  <c:v>Minimum Gain</c:v>
                </c:pt>
              </c:strCache>
            </c:strRef>
          </c:tx>
          <c:spPr>
            <a:ln w="19050" cap="rnd">
              <a:solidFill>
                <a:schemeClr val="accent2"/>
              </a:solidFill>
              <a:round/>
            </a:ln>
            <a:effectLst/>
          </c:spPr>
          <c:marker>
            <c:symbol val="none"/>
          </c:marker>
          <c:xVal>
            <c:numRef>
              <c:f>'Q3'!$A$21:$A$29</c:f>
              <c:numCache>
                <c:formatCode>General</c:formatCode>
                <c:ptCount val="9"/>
                <c:pt idx="0">
                  <c:v>230</c:v>
                </c:pt>
                <c:pt idx="1">
                  <c:v>250</c:v>
                </c:pt>
                <c:pt idx="2">
                  <c:v>270</c:v>
                </c:pt>
                <c:pt idx="3">
                  <c:v>290</c:v>
                </c:pt>
                <c:pt idx="4">
                  <c:v>300</c:v>
                </c:pt>
                <c:pt idx="5">
                  <c:v>310</c:v>
                </c:pt>
                <c:pt idx="6">
                  <c:v>330</c:v>
                </c:pt>
                <c:pt idx="7">
                  <c:v>350</c:v>
                </c:pt>
                <c:pt idx="8">
                  <c:v>370</c:v>
                </c:pt>
              </c:numCache>
            </c:numRef>
          </c:xVal>
          <c:yVal>
            <c:numRef>
              <c:f>'Q3'!$C$21:$C$29</c:f>
              <c:numCache>
                <c:formatCode>General</c:formatCode>
                <c:ptCount val="9"/>
                <c:pt idx="0">
                  <c:v>6.4</c:v>
                </c:pt>
                <c:pt idx="1">
                  <c:v>6.4</c:v>
                </c:pt>
                <c:pt idx="2">
                  <c:v>6.4</c:v>
                </c:pt>
                <c:pt idx="3">
                  <c:v>6.4</c:v>
                </c:pt>
                <c:pt idx="4">
                  <c:v>6.4</c:v>
                </c:pt>
                <c:pt idx="5">
                  <c:v>-3.5999999999999996</c:v>
                </c:pt>
                <c:pt idx="6">
                  <c:v>-23.6</c:v>
                </c:pt>
                <c:pt idx="7">
                  <c:v>-43.6</c:v>
                </c:pt>
                <c:pt idx="8">
                  <c:v>-63.6</c:v>
                </c:pt>
              </c:numCache>
            </c:numRef>
          </c:yVal>
          <c:smooth val="1"/>
          <c:extLst>
            <c:ext xmlns:c16="http://schemas.microsoft.com/office/drawing/2014/chart" uri="{C3380CC4-5D6E-409C-BE32-E72D297353CC}">
              <c16:uniqueId val="{00000001-E45A-4729-B6A4-A3F42E9D3280}"/>
            </c:ext>
          </c:extLst>
        </c:ser>
        <c:dLbls>
          <c:showLegendKey val="0"/>
          <c:showVal val="0"/>
          <c:showCatName val="0"/>
          <c:showSerName val="0"/>
          <c:showPercent val="0"/>
          <c:showBubbleSize val="0"/>
        </c:dLbls>
        <c:axId val="184390016"/>
        <c:axId val="184390432"/>
      </c:scatterChart>
      <c:valAx>
        <c:axId val="184390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0432"/>
        <c:crosses val="autoZero"/>
        <c:crossBetween val="midCat"/>
      </c:valAx>
      <c:valAx>
        <c:axId val="18439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and losses for a call writer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0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Terminal</a:t>
            </a:r>
            <a:r>
              <a:rPr lang="en-IN" baseline="0"/>
              <a:t> Value for call buyer and call writer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'Q4'!$B$44</c:f>
              <c:strCache>
                <c:ptCount val="1"/>
                <c:pt idx="0">
                  <c:v>Terminal Value Call Buyer</c:v>
                </c:pt>
              </c:strCache>
            </c:strRef>
          </c:tx>
          <c:spPr>
            <a:ln w="28575" cap="rnd">
              <a:solidFill>
                <a:schemeClr val="accent1"/>
              </a:solidFill>
              <a:round/>
            </a:ln>
            <a:effectLst/>
          </c:spPr>
          <c:marker>
            <c:symbol val="none"/>
          </c:marker>
          <c:cat>
            <c:numRef>
              <c:f>'Q4'!$A$45:$A$49</c:f>
              <c:numCache>
                <c:formatCode>General</c:formatCode>
                <c:ptCount val="5"/>
                <c:pt idx="0">
                  <c:v>2400</c:v>
                </c:pt>
                <c:pt idx="1">
                  <c:v>2500</c:v>
                </c:pt>
                <c:pt idx="2">
                  <c:v>2600</c:v>
                </c:pt>
                <c:pt idx="3">
                  <c:v>2700</c:v>
                </c:pt>
                <c:pt idx="4">
                  <c:v>2800</c:v>
                </c:pt>
              </c:numCache>
            </c:numRef>
          </c:cat>
          <c:val>
            <c:numRef>
              <c:f>'Q4'!$B$45:$B$49</c:f>
              <c:numCache>
                <c:formatCode>General</c:formatCode>
                <c:ptCount val="5"/>
                <c:pt idx="0">
                  <c:v>0</c:v>
                </c:pt>
                <c:pt idx="1">
                  <c:v>0</c:v>
                </c:pt>
                <c:pt idx="2">
                  <c:v>0</c:v>
                </c:pt>
                <c:pt idx="3">
                  <c:v>100</c:v>
                </c:pt>
                <c:pt idx="4">
                  <c:v>200</c:v>
                </c:pt>
              </c:numCache>
            </c:numRef>
          </c:val>
          <c:smooth val="0"/>
          <c:extLst>
            <c:ext xmlns:c16="http://schemas.microsoft.com/office/drawing/2014/chart" uri="{C3380CC4-5D6E-409C-BE32-E72D297353CC}">
              <c16:uniqueId val="{00000000-194D-4589-A2AD-207BF6332639}"/>
            </c:ext>
          </c:extLst>
        </c:ser>
        <c:ser>
          <c:idx val="1"/>
          <c:order val="1"/>
          <c:tx>
            <c:strRef>
              <c:f>'Q4'!$C$44</c:f>
              <c:strCache>
                <c:ptCount val="1"/>
                <c:pt idx="0">
                  <c:v>Terminal Value Call Writer</c:v>
                </c:pt>
              </c:strCache>
            </c:strRef>
          </c:tx>
          <c:spPr>
            <a:ln w="28575" cap="rnd">
              <a:solidFill>
                <a:schemeClr val="accent2"/>
              </a:solidFill>
              <a:round/>
            </a:ln>
            <a:effectLst/>
          </c:spPr>
          <c:marker>
            <c:symbol val="none"/>
          </c:marker>
          <c:cat>
            <c:numRef>
              <c:f>'Q4'!$A$45:$A$49</c:f>
              <c:numCache>
                <c:formatCode>General</c:formatCode>
                <c:ptCount val="5"/>
                <c:pt idx="0">
                  <c:v>2400</c:v>
                </c:pt>
                <c:pt idx="1">
                  <c:v>2500</c:v>
                </c:pt>
                <c:pt idx="2">
                  <c:v>2600</c:v>
                </c:pt>
                <c:pt idx="3">
                  <c:v>2700</c:v>
                </c:pt>
                <c:pt idx="4">
                  <c:v>2800</c:v>
                </c:pt>
              </c:numCache>
            </c:numRef>
          </c:cat>
          <c:val>
            <c:numRef>
              <c:f>'Q4'!$C$45:$C$49</c:f>
              <c:numCache>
                <c:formatCode>General</c:formatCode>
                <c:ptCount val="5"/>
                <c:pt idx="0">
                  <c:v>0</c:v>
                </c:pt>
                <c:pt idx="1">
                  <c:v>0</c:v>
                </c:pt>
                <c:pt idx="2">
                  <c:v>0</c:v>
                </c:pt>
                <c:pt idx="3">
                  <c:v>-100</c:v>
                </c:pt>
                <c:pt idx="4">
                  <c:v>-200</c:v>
                </c:pt>
              </c:numCache>
            </c:numRef>
          </c:val>
          <c:smooth val="0"/>
          <c:extLst>
            <c:ext xmlns:c16="http://schemas.microsoft.com/office/drawing/2014/chart" uri="{C3380CC4-5D6E-409C-BE32-E72D297353CC}">
              <c16:uniqueId val="{00000001-194D-4589-A2AD-207BF6332639}"/>
            </c:ext>
          </c:extLst>
        </c:ser>
        <c:dLbls>
          <c:showLegendKey val="0"/>
          <c:showVal val="0"/>
          <c:showCatName val="0"/>
          <c:showSerName val="0"/>
          <c:showPercent val="0"/>
          <c:showBubbleSize val="0"/>
        </c:dLbls>
        <c:smooth val="0"/>
        <c:axId val="98199072"/>
        <c:axId val="98195744"/>
      </c:lineChart>
      <c:catAx>
        <c:axId val="9819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5744"/>
        <c:crosses val="autoZero"/>
        <c:auto val="1"/>
        <c:lblAlgn val="ctr"/>
        <c:lblOffset val="100"/>
        <c:noMultiLvlLbl val="0"/>
      </c:catAx>
      <c:valAx>
        <c:axId val="9819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Gain</a:t>
            </a:r>
            <a:r>
              <a:rPr lang="en-IN" baseline="0"/>
              <a:t> and Loss for call buyer and call writer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'Q4'!$B$53</c:f>
              <c:strCache>
                <c:ptCount val="1"/>
                <c:pt idx="0">
                  <c:v>Gain for a Call Buyer</c:v>
                </c:pt>
              </c:strCache>
            </c:strRef>
          </c:tx>
          <c:spPr>
            <a:ln w="19050" cap="rnd">
              <a:solidFill>
                <a:schemeClr val="accent1"/>
              </a:solidFill>
              <a:round/>
            </a:ln>
            <a:effectLst/>
          </c:spPr>
          <c:marker>
            <c:symbol val="none"/>
          </c:marker>
          <c:xVal>
            <c:numRef>
              <c:f>'Q4'!$A$54:$A$58</c:f>
              <c:numCache>
                <c:formatCode>General</c:formatCode>
                <c:ptCount val="5"/>
                <c:pt idx="0">
                  <c:v>2400</c:v>
                </c:pt>
                <c:pt idx="1">
                  <c:v>2500</c:v>
                </c:pt>
                <c:pt idx="2">
                  <c:v>2600</c:v>
                </c:pt>
                <c:pt idx="3">
                  <c:v>2700</c:v>
                </c:pt>
                <c:pt idx="4">
                  <c:v>2800</c:v>
                </c:pt>
              </c:numCache>
            </c:numRef>
          </c:xVal>
          <c:yVal>
            <c:numRef>
              <c:f>'Q4'!$B$54:$B$58</c:f>
              <c:numCache>
                <c:formatCode>General</c:formatCode>
                <c:ptCount val="5"/>
                <c:pt idx="0">
                  <c:v>-9240</c:v>
                </c:pt>
                <c:pt idx="1">
                  <c:v>-9240</c:v>
                </c:pt>
                <c:pt idx="2">
                  <c:v>-9240</c:v>
                </c:pt>
                <c:pt idx="3">
                  <c:v>3960</c:v>
                </c:pt>
                <c:pt idx="4">
                  <c:v>17160</c:v>
                </c:pt>
              </c:numCache>
            </c:numRef>
          </c:yVal>
          <c:smooth val="1"/>
          <c:extLst>
            <c:ext xmlns:c16="http://schemas.microsoft.com/office/drawing/2014/chart" uri="{C3380CC4-5D6E-409C-BE32-E72D297353CC}">
              <c16:uniqueId val="{00000000-5E1C-4A30-89A2-C12AFF7D7849}"/>
            </c:ext>
          </c:extLst>
        </c:ser>
        <c:ser>
          <c:idx val="1"/>
          <c:order val="1"/>
          <c:tx>
            <c:strRef>
              <c:f>'Q4'!$C$53</c:f>
              <c:strCache>
                <c:ptCount val="1"/>
                <c:pt idx="0">
                  <c:v>Gain for a call writer</c:v>
                </c:pt>
              </c:strCache>
            </c:strRef>
          </c:tx>
          <c:spPr>
            <a:ln w="19050" cap="rnd">
              <a:solidFill>
                <a:schemeClr val="accent2"/>
              </a:solidFill>
              <a:round/>
            </a:ln>
            <a:effectLst/>
          </c:spPr>
          <c:marker>
            <c:symbol val="none"/>
          </c:marker>
          <c:xVal>
            <c:numRef>
              <c:f>'Q4'!$A$54:$A$58</c:f>
              <c:numCache>
                <c:formatCode>General</c:formatCode>
                <c:ptCount val="5"/>
                <c:pt idx="0">
                  <c:v>2400</c:v>
                </c:pt>
                <c:pt idx="1">
                  <c:v>2500</c:v>
                </c:pt>
                <c:pt idx="2">
                  <c:v>2600</c:v>
                </c:pt>
                <c:pt idx="3">
                  <c:v>2700</c:v>
                </c:pt>
                <c:pt idx="4">
                  <c:v>2800</c:v>
                </c:pt>
              </c:numCache>
            </c:numRef>
          </c:xVal>
          <c:yVal>
            <c:numRef>
              <c:f>'Q4'!$C$54:$C$58</c:f>
              <c:numCache>
                <c:formatCode>General</c:formatCode>
                <c:ptCount val="5"/>
                <c:pt idx="0">
                  <c:v>9240</c:v>
                </c:pt>
                <c:pt idx="1">
                  <c:v>9240</c:v>
                </c:pt>
                <c:pt idx="2">
                  <c:v>9240</c:v>
                </c:pt>
                <c:pt idx="3">
                  <c:v>-3960</c:v>
                </c:pt>
                <c:pt idx="4">
                  <c:v>-17160</c:v>
                </c:pt>
              </c:numCache>
            </c:numRef>
          </c:yVal>
          <c:smooth val="1"/>
          <c:extLst>
            <c:ext xmlns:c16="http://schemas.microsoft.com/office/drawing/2014/chart" uri="{C3380CC4-5D6E-409C-BE32-E72D297353CC}">
              <c16:uniqueId val="{00000001-5E1C-4A30-89A2-C12AFF7D7849}"/>
            </c:ext>
          </c:extLst>
        </c:ser>
        <c:dLbls>
          <c:showLegendKey val="0"/>
          <c:showVal val="0"/>
          <c:showCatName val="0"/>
          <c:showSerName val="0"/>
          <c:showPercent val="0"/>
          <c:showBubbleSize val="0"/>
        </c:dLbls>
        <c:axId val="1763609760"/>
        <c:axId val="1763610176"/>
      </c:scatterChart>
      <c:valAx>
        <c:axId val="1763609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for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10176"/>
        <c:crosses val="autoZero"/>
        <c:crossBetween val="midCat"/>
      </c:valAx>
      <c:valAx>
        <c:axId val="17636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or loss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09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'Q6'!$B$20</c:f>
              <c:strCache>
                <c:ptCount val="1"/>
                <c:pt idx="0">
                  <c:v>Terminal Value/ Put Premium</c:v>
                </c:pt>
              </c:strCache>
            </c:strRef>
          </c:tx>
          <c:spPr>
            <a:ln w="19050" cap="rnd">
              <a:solidFill>
                <a:schemeClr val="accent1"/>
              </a:solidFill>
              <a:round/>
            </a:ln>
            <a:effectLst/>
          </c:spPr>
          <c:marker>
            <c:symbol val="none"/>
          </c:marker>
          <c:xVal>
            <c:numRef>
              <c:f>'Q6'!$A$21:$A$29</c:f>
              <c:numCache>
                <c:formatCode>General</c:formatCode>
                <c:ptCount val="9"/>
                <c:pt idx="0">
                  <c:v>440</c:v>
                </c:pt>
                <c:pt idx="1">
                  <c:v>460</c:v>
                </c:pt>
                <c:pt idx="2">
                  <c:v>480</c:v>
                </c:pt>
                <c:pt idx="3">
                  <c:v>500</c:v>
                </c:pt>
                <c:pt idx="4">
                  <c:v>520</c:v>
                </c:pt>
                <c:pt idx="5">
                  <c:v>560</c:v>
                </c:pt>
                <c:pt idx="6">
                  <c:v>580</c:v>
                </c:pt>
                <c:pt idx="7">
                  <c:v>600</c:v>
                </c:pt>
                <c:pt idx="8">
                  <c:v>620</c:v>
                </c:pt>
              </c:numCache>
            </c:numRef>
          </c:xVal>
          <c:yVal>
            <c:numRef>
              <c:f>'Q6'!$B$21:$B$29</c:f>
              <c:numCache>
                <c:formatCode>General</c:formatCode>
                <c:ptCount val="9"/>
                <c:pt idx="0">
                  <c:v>80</c:v>
                </c:pt>
                <c:pt idx="1">
                  <c:v>60</c:v>
                </c:pt>
                <c:pt idx="2">
                  <c:v>40</c:v>
                </c:pt>
                <c:pt idx="3">
                  <c:v>20</c:v>
                </c:pt>
                <c:pt idx="4">
                  <c:v>0</c:v>
                </c:pt>
                <c:pt idx="5">
                  <c:v>0</c:v>
                </c:pt>
                <c:pt idx="6">
                  <c:v>0</c:v>
                </c:pt>
                <c:pt idx="7">
                  <c:v>0</c:v>
                </c:pt>
                <c:pt idx="8">
                  <c:v>0</c:v>
                </c:pt>
              </c:numCache>
            </c:numRef>
          </c:yVal>
          <c:smooth val="1"/>
          <c:extLst>
            <c:ext xmlns:c16="http://schemas.microsoft.com/office/drawing/2014/chart" uri="{C3380CC4-5D6E-409C-BE32-E72D297353CC}">
              <c16:uniqueId val="{00000000-5186-46BE-8D91-FC5BC0A50E55}"/>
            </c:ext>
          </c:extLst>
        </c:ser>
        <c:dLbls>
          <c:showLegendKey val="0"/>
          <c:showVal val="0"/>
          <c:showCatName val="0"/>
          <c:showSerName val="0"/>
          <c:showPercent val="0"/>
          <c:showBubbleSize val="0"/>
        </c:dLbls>
        <c:axId val="1780680447"/>
        <c:axId val="1780679615"/>
      </c:scatterChart>
      <c:valAx>
        <c:axId val="1780680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layout>
            <c:manualLayout>
              <c:xMode val="edge"/>
              <c:yMode val="edge"/>
              <c:x val="0.48016557305336832"/>
              <c:y val="0.907097308345766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679615"/>
        <c:crosses val="autoZero"/>
        <c:crossBetween val="midCat"/>
      </c:valAx>
      <c:valAx>
        <c:axId val="178067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Terminal</a:t>
                </a:r>
                <a:r>
                  <a:rPr lang="en-IN" baseline="0"/>
                  <a:t> Value</a:t>
                </a:r>
                <a:endParaRPr lang="en-IN"/>
              </a:p>
            </c:rich>
          </c:tx>
          <c:layout>
            <c:manualLayout>
              <c:xMode val="edge"/>
              <c:yMode val="edge"/>
              <c:x val="2.7777777777777776E-2"/>
              <c:y val="0.431029314106821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6804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3643744531933508"/>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'Q7'!$B$24</c:f>
              <c:strCache>
                <c:ptCount val="1"/>
                <c:pt idx="0">
                  <c:v>Gain or Loss from buying Put Option</c:v>
                </c:pt>
              </c:strCache>
            </c:strRef>
          </c:tx>
          <c:spPr>
            <a:ln w="19050" cap="rnd">
              <a:solidFill>
                <a:schemeClr val="accent1"/>
              </a:solidFill>
              <a:round/>
            </a:ln>
            <a:effectLst/>
          </c:spPr>
          <c:marker>
            <c:symbol val="none"/>
          </c:marker>
          <c:xVal>
            <c:numRef>
              <c:f>'Q7'!$A$25:$A$36</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'Q7'!$B$25:$B$36</c:f>
              <c:numCache>
                <c:formatCode>General</c:formatCode>
                <c:ptCount val="12"/>
                <c:pt idx="0">
                  <c:v>81.599999999999994</c:v>
                </c:pt>
                <c:pt idx="1">
                  <c:v>61.599999999999994</c:v>
                </c:pt>
                <c:pt idx="2">
                  <c:v>41.599999999999994</c:v>
                </c:pt>
                <c:pt idx="3">
                  <c:v>21.599999999999994</c:v>
                </c:pt>
                <c:pt idx="4">
                  <c:v>1.5999999999999943</c:v>
                </c:pt>
                <c:pt idx="5">
                  <c:v>-18.400000000000006</c:v>
                </c:pt>
                <c:pt idx="6">
                  <c:v>-38.400000000000006</c:v>
                </c:pt>
                <c:pt idx="7">
                  <c:v>-58.400000000000006</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0-9A47-4DF1-A2D6-DDC1CEFB142C}"/>
            </c:ext>
          </c:extLst>
        </c:ser>
        <c:dLbls>
          <c:showLegendKey val="0"/>
          <c:showVal val="0"/>
          <c:showCatName val="0"/>
          <c:showSerName val="0"/>
          <c:showPercent val="0"/>
          <c:showBubbleSize val="0"/>
        </c:dLbls>
        <c:axId val="1781371455"/>
        <c:axId val="1781371039"/>
      </c:scatterChart>
      <c:valAx>
        <c:axId val="1781371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a:t>
                </a:r>
                <a:r>
                  <a:rPr lang="en-IN" baseline="0"/>
                  <a:t> Price at maturity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71039"/>
        <c:crosses val="autoZero"/>
        <c:crossBetween val="midCat"/>
      </c:valAx>
      <c:valAx>
        <c:axId val="178137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r>
                  <a:rPr lang="en-IN" baseline="0"/>
                  <a:t> or loss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714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PUT</a:t>
            </a:r>
            <a:r>
              <a:rPr lang="en-IN" baseline="0"/>
              <a:t> VALUE BEFORE MATURITY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'Q7'!$B$44</c:f>
              <c:strCache>
                <c:ptCount val="1"/>
                <c:pt idx="0">
                  <c:v>Terminal Value/ Put Premium/Intrisic Value</c:v>
                </c:pt>
              </c:strCache>
            </c:strRef>
          </c:tx>
          <c:spPr>
            <a:ln w="19050" cap="rnd">
              <a:solidFill>
                <a:schemeClr val="accent1"/>
              </a:solidFill>
              <a:round/>
            </a:ln>
            <a:effectLst/>
          </c:spPr>
          <c:marker>
            <c:symbol val="none"/>
          </c:marker>
          <c:xVal>
            <c:numRef>
              <c:f>'Q7'!$A$45:$A$56</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'Q7'!$B$45:$B$56</c:f>
              <c:numCache>
                <c:formatCode>General</c:formatCode>
                <c:ptCount val="12"/>
                <c:pt idx="0">
                  <c:v>160</c:v>
                </c:pt>
                <c:pt idx="1">
                  <c:v>140</c:v>
                </c:pt>
                <c:pt idx="2">
                  <c:v>120</c:v>
                </c:pt>
                <c:pt idx="3">
                  <c:v>100</c:v>
                </c:pt>
                <c:pt idx="4">
                  <c:v>80</c:v>
                </c:pt>
                <c:pt idx="5">
                  <c:v>60</c:v>
                </c:pt>
                <c:pt idx="6">
                  <c:v>40</c:v>
                </c:pt>
                <c:pt idx="7">
                  <c:v>20</c:v>
                </c:pt>
                <c:pt idx="8">
                  <c:v>0</c:v>
                </c:pt>
                <c:pt idx="9">
                  <c:v>0</c:v>
                </c:pt>
                <c:pt idx="10">
                  <c:v>0</c:v>
                </c:pt>
                <c:pt idx="11">
                  <c:v>0</c:v>
                </c:pt>
              </c:numCache>
            </c:numRef>
          </c:yVal>
          <c:smooth val="1"/>
          <c:extLst>
            <c:ext xmlns:c16="http://schemas.microsoft.com/office/drawing/2014/chart" uri="{C3380CC4-5D6E-409C-BE32-E72D297353CC}">
              <c16:uniqueId val="{00000000-9F9D-44AF-AECE-94DA481DFF58}"/>
            </c:ext>
          </c:extLst>
        </c:ser>
        <c:ser>
          <c:idx val="1"/>
          <c:order val="1"/>
          <c:tx>
            <c:strRef>
              <c:f>'Q7'!$C$44</c:f>
              <c:strCache>
                <c:ptCount val="1"/>
                <c:pt idx="0">
                  <c:v>TIME VALUE</c:v>
                </c:pt>
              </c:strCache>
            </c:strRef>
          </c:tx>
          <c:spPr>
            <a:ln w="19050" cap="rnd">
              <a:solidFill>
                <a:schemeClr val="accent2"/>
              </a:solidFill>
              <a:round/>
            </a:ln>
            <a:effectLst/>
          </c:spPr>
          <c:marker>
            <c:symbol val="none"/>
          </c:marker>
          <c:xVal>
            <c:numRef>
              <c:f>'Q7'!$A$45:$A$56</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'Q7'!$C$45:$C$56</c:f>
              <c:numCache>
                <c:formatCode>General</c:formatCode>
                <c:ptCount val="12"/>
                <c:pt idx="0">
                  <c:v>238.4</c:v>
                </c:pt>
                <c:pt idx="1">
                  <c:v>218.4</c:v>
                </c:pt>
                <c:pt idx="2">
                  <c:v>198.4</c:v>
                </c:pt>
                <c:pt idx="3">
                  <c:v>178.4</c:v>
                </c:pt>
                <c:pt idx="4">
                  <c:v>158.4</c:v>
                </c:pt>
                <c:pt idx="5">
                  <c:v>138.4</c:v>
                </c:pt>
                <c:pt idx="6">
                  <c:v>118.4</c:v>
                </c:pt>
                <c:pt idx="7">
                  <c:v>98.4</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1-9F9D-44AF-AECE-94DA481DFF58}"/>
            </c:ext>
          </c:extLst>
        </c:ser>
        <c:ser>
          <c:idx val="2"/>
          <c:order val="2"/>
          <c:tx>
            <c:strRef>
              <c:f>'Q7'!$D$44</c:f>
              <c:strCache>
                <c:ptCount val="1"/>
                <c:pt idx="0">
                  <c:v>PRICE OF PUT BEFORE MATURITY</c:v>
                </c:pt>
              </c:strCache>
            </c:strRef>
          </c:tx>
          <c:spPr>
            <a:ln w="19050" cap="rnd">
              <a:solidFill>
                <a:schemeClr val="accent3"/>
              </a:solidFill>
              <a:round/>
            </a:ln>
            <a:effectLst/>
          </c:spPr>
          <c:marker>
            <c:symbol val="none"/>
          </c:marker>
          <c:xVal>
            <c:numRef>
              <c:f>'Q7'!$A$45:$A$56</c:f>
              <c:numCache>
                <c:formatCode>General</c:formatCode>
                <c:ptCount val="12"/>
                <c:pt idx="0">
                  <c:v>360</c:v>
                </c:pt>
                <c:pt idx="1">
                  <c:v>380</c:v>
                </c:pt>
                <c:pt idx="2">
                  <c:v>400</c:v>
                </c:pt>
                <c:pt idx="3">
                  <c:v>420</c:v>
                </c:pt>
                <c:pt idx="4">
                  <c:v>440</c:v>
                </c:pt>
                <c:pt idx="5">
                  <c:v>460</c:v>
                </c:pt>
                <c:pt idx="6">
                  <c:v>480</c:v>
                </c:pt>
                <c:pt idx="7">
                  <c:v>500</c:v>
                </c:pt>
                <c:pt idx="8">
                  <c:v>520</c:v>
                </c:pt>
                <c:pt idx="9">
                  <c:v>560</c:v>
                </c:pt>
                <c:pt idx="10">
                  <c:v>580</c:v>
                </c:pt>
                <c:pt idx="11">
                  <c:v>600</c:v>
                </c:pt>
              </c:numCache>
            </c:numRef>
          </c:xVal>
          <c:yVal>
            <c:numRef>
              <c:f>'Q7'!$D$45:$D$56</c:f>
              <c:numCache>
                <c:formatCode>General</c:formatCode>
                <c:ptCount val="12"/>
                <c:pt idx="0">
                  <c:v>398.4</c:v>
                </c:pt>
                <c:pt idx="1">
                  <c:v>358.4</c:v>
                </c:pt>
                <c:pt idx="2">
                  <c:v>318.39999999999998</c:v>
                </c:pt>
                <c:pt idx="3">
                  <c:v>278.39999999999998</c:v>
                </c:pt>
                <c:pt idx="4">
                  <c:v>238.4</c:v>
                </c:pt>
                <c:pt idx="5">
                  <c:v>198.4</c:v>
                </c:pt>
                <c:pt idx="6">
                  <c:v>158.4</c:v>
                </c:pt>
                <c:pt idx="7">
                  <c:v>118.4</c:v>
                </c:pt>
                <c:pt idx="8">
                  <c:v>78.400000000000006</c:v>
                </c:pt>
                <c:pt idx="9">
                  <c:v>78.400000000000006</c:v>
                </c:pt>
                <c:pt idx="10">
                  <c:v>78.400000000000006</c:v>
                </c:pt>
                <c:pt idx="11">
                  <c:v>78.400000000000006</c:v>
                </c:pt>
              </c:numCache>
            </c:numRef>
          </c:yVal>
          <c:smooth val="1"/>
          <c:extLst>
            <c:ext xmlns:c16="http://schemas.microsoft.com/office/drawing/2014/chart" uri="{C3380CC4-5D6E-409C-BE32-E72D297353CC}">
              <c16:uniqueId val="{00000002-9F9D-44AF-AECE-94DA481DFF58}"/>
            </c:ext>
          </c:extLst>
        </c:ser>
        <c:dLbls>
          <c:showLegendKey val="0"/>
          <c:showVal val="0"/>
          <c:showCatName val="0"/>
          <c:showSerName val="0"/>
          <c:showPercent val="0"/>
          <c:showBubbleSize val="0"/>
        </c:dLbls>
        <c:axId val="1844570479"/>
        <c:axId val="1844570063"/>
      </c:scatterChart>
      <c:valAx>
        <c:axId val="184457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Current Stock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70063"/>
        <c:crosses val="autoZero"/>
        <c:crossBetween val="midCat"/>
      </c:valAx>
      <c:valAx>
        <c:axId val="184457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Value</a:t>
                </a:r>
                <a:r>
                  <a:rPr lang="en-IN" baseline="0"/>
                  <a:t> of Put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70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485774</xdr:colOff>
      <xdr:row>20</xdr:row>
      <xdr:rowOff>168275</xdr:rowOff>
    </xdr:from>
    <xdr:to>
      <xdr:col>9</xdr:col>
      <xdr:colOff>31749</xdr:colOff>
      <xdr:row>35</xdr:row>
      <xdr:rowOff>149225</xdr:rowOff>
    </xdr:to>
    <xdr:graphicFrame macro="">
      <xdr:nvGraphicFramePr>
        <xdr:cNvPr id="2" name="Chart 1">
          <a:extLst>
            <a:ext uri="{FF2B5EF4-FFF2-40B4-BE49-F238E27FC236}">
              <a16:creationId xmlns:a16="http://schemas.microsoft.com/office/drawing/2014/main" id="{6051FBD9-A9F7-49A5-B5BC-7BDD0894E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384175</xdr:colOff>
      <xdr:row>48</xdr:row>
      <xdr:rowOff>9525</xdr:rowOff>
    </xdr:from>
    <xdr:to>
      <xdr:col>10</xdr:col>
      <xdr:colOff>346075</xdr:colOff>
      <xdr:row>62</xdr:row>
      <xdr:rowOff>174625</xdr:rowOff>
    </xdr:to>
    <xdr:graphicFrame macro="">
      <xdr:nvGraphicFramePr>
        <xdr:cNvPr id="3" name="Chart 2">
          <a:extLst>
            <a:ext uri="{FF2B5EF4-FFF2-40B4-BE49-F238E27FC236}">
              <a16:creationId xmlns:a16="http://schemas.microsoft.com/office/drawing/2014/main" id="{EEE5EDB4-2D5A-49B8-9847-5852F5206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301625</xdr:colOff>
      <xdr:row>18</xdr:row>
      <xdr:rowOff>136525</xdr:rowOff>
    </xdr:from>
    <xdr:to>
      <xdr:col>8</xdr:col>
      <xdr:colOff>85725</xdr:colOff>
      <xdr:row>33</xdr:row>
      <xdr:rowOff>117475</xdr:rowOff>
    </xdr:to>
    <xdr:graphicFrame macro="">
      <xdr:nvGraphicFramePr>
        <xdr:cNvPr id="2" name="Chart 1">
          <a:extLst>
            <a:ext uri="{FF2B5EF4-FFF2-40B4-BE49-F238E27FC236}">
              <a16:creationId xmlns:a16="http://schemas.microsoft.com/office/drawing/2014/main" id="{2F174A4E-476B-4321-837B-C0A09257F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307975</xdr:colOff>
      <xdr:row>3</xdr:row>
      <xdr:rowOff>111125</xdr:rowOff>
    </xdr:from>
    <xdr:to>
      <xdr:col>12</xdr:col>
      <xdr:colOff>3175</xdr:colOff>
      <xdr:row>18</xdr:row>
      <xdr:rowOff>92075</xdr:rowOff>
    </xdr:to>
    <xdr:graphicFrame macro="">
      <xdr:nvGraphicFramePr>
        <xdr:cNvPr id="2" name="Chart 1">
          <a:extLst>
            <a:ext uri="{FF2B5EF4-FFF2-40B4-BE49-F238E27FC236}">
              <a16:creationId xmlns:a16="http://schemas.microsoft.com/office/drawing/2014/main" id="{9833CD3F-29BC-471E-AB52-871B908A2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225425</xdr:colOff>
      <xdr:row>19</xdr:row>
      <xdr:rowOff>47625</xdr:rowOff>
    </xdr:from>
    <xdr:to>
      <xdr:col>11</xdr:col>
      <xdr:colOff>530225</xdr:colOff>
      <xdr:row>34</xdr:row>
      <xdr:rowOff>28575</xdr:rowOff>
    </xdr:to>
    <xdr:graphicFrame macro="">
      <xdr:nvGraphicFramePr>
        <xdr:cNvPr id="3" name="Chart 2">
          <a:extLst>
            <a:ext uri="{FF2B5EF4-FFF2-40B4-BE49-F238E27FC236}">
              <a16:creationId xmlns:a16="http://schemas.microsoft.com/office/drawing/2014/main" id="{D8CB9FB6-69C3-447C-A5E4-4F01264E9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42</xdr:row>
      <xdr:rowOff>161925</xdr:rowOff>
    </xdr:from>
    <xdr:to>
      <xdr:col>11</xdr:col>
      <xdr:colOff>187325</xdr:colOff>
      <xdr:row>57</xdr:row>
      <xdr:rowOff>142875</xdr:rowOff>
    </xdr:to>
    <xdr:graphicFrame macro="">
      <xdr:nvGraphicFramePr>
        <xdr:cNvPr id="2" name="Chart 1">
          <a:extLst>
            <a:ext uri="{FF2B5EF4-FFF2-40B4-BE49-F238E27FC236}">
              <a16:creationId xmlns:a16="http://schemas.microsoft.com/office/drawing/2014/main" id="{9B7F2FC4-1FEB-498D-A342-5B8B60799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422275</xdr:colOff>
      <xdr:row>58</xdr:row>
      <xdr:rowOff>104775</xdr:rowOff>
    </xdr:from>
    <xdr:to>
      <xdr:col>11</xdr:col>
      <xdr:colOff>117475</xdr:colOff>
      <xdr:row>73</xdr:row>
      <xdr:rowOff>85725</xdr:rowOff>
    </xdr:to>
    <xdr:graphicFrame macro="">
      <xdr:nvGraphicFramePr>
        <xdr:cNvPr id="3" name="Chart 2">
          <a:extLst>
            <a:ext uri="{FF2B5EF4-FFF2-40B4-BE49-F238E27FC236}">
              <a16:creationId xmlns:a16="http://schemas.microsoft.com/office/drawing/2014/main" id="{4E56D920-E445-4E90-9A84-E3A0E49F0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1768475</xdr:colOff>
      <xdr:row>16</xdr:row>
      <xdr:rowOff>180974</xdr:rowOff>
    </xdr:from>
    <xdr:to>
      <xdr:col>10</xdr:col>
      <xdr:colOff>282575</xdr:colOff>
      <xdr:row>32</xdr:row>
      <xdr:rowOff>133349</xdr:rowOff>
    </xdr:to>
    <xdr:graphicFrame macro="">
      <xdr:nvGraphicFramePr>
        <xdr:cNvPr id="2" name="Chart 1">
          <a:extLst>
            <a:ext uri="{FF2B5EF4-FFF2-40B4-BE49-F238E27FC236}">
              <a16:creationId xmlns:a16="http://schemas.microsoft.com/office/drawing/2014/main" id="{9F4DD873-82FF-42D1-8325-A1EF28C71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631825</xdr:colOff>
      <xdr:row>23</xdr:row>
      <xdr:rowOff>111125</xdr:rowOff>
    </xdr:from>
    <xdr:to>
      <xdr:col>5</xdr:col>
      <xdr:colOff>225425</xdr:colOff>
      <xdr:row>38</xdr:row>
      <xdr:rowOff>92075</xdr:rowOff>
    </xdr:to>
    <xdr:graphicFrame macro="">
      <xdr:nvGraphicFramePr>
        <xdr:cNvPr id="2" name="Chart 1">
          <a:extLst>
            <a:ext uri="{FF2B5EF4-FFF2-40B4-BE49-F238E27FC236}">
              <a16:creationId xmlns:a16="http://schemas.microsoft.com/office/drawing/2014/main" id="{4FAAC8A9-C88B-407E-9D69-93BF61041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42</xdr:row>
      <xdr:rowOff>73025</xdr:rowOff>
    </xdr:from>
    <xdr:to>
      <xdr:col>11</xdr:col>
      <xdr:colOff>485775</xdr:colOff>
      <xdr:row>57</xdr:row>
      <xdr:rowOff>53975</xdr:rowOff>
    </xdr:to>
    <xdr:graphicFrame macro="">
      <xdr:nvGraphicFramePr>
        <xdr:cNvPr id="3" name="Chart 2">
          <a:extLst>
            <a:ext uri="{FF2B5EF4-FFF2-40B4-BE49-F238E27FC236}">
              <a16:creationId xmlns:a16="http://schemas.microsoft.com/office/drawing/2014/main" id="{76A5285B-4029-495C-AFAD-932559F01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111125</xdr:colOff>
      <xdr:row>17</xdr:row>
      <xdr:rowOff>22225</xdr:rowOff>
    </xdr:from>
    <xdr:to>
      <xdr:col>10</xdr:col>
      <xdr:colOff>415925</xdr:colOff>
      <xdr:row>32</xdr:row>
      <xdr:rowOff>3175</xdr:rowOff>
    </xdr:to>
    <xdr:graphicFrame macro="">
      <xdr:nvGraphicFramePr>
        <xdr:cNvPr id="2" name="Chart 1">
          <a:extLst>
            <a:ext uri="{FF2B5EF4-FFF2-40B4-BE49-F238E27FC236}">
              <a16:creationId xmlns:a16="http://schemas.microsoft.com/office/drawing/2014/main" id="{D072060D-EA8F-4132-953D-F7855267E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1171575</xdr:colOff>
      <xdr:row>21</xdr:row>
      <xdr:rowOff>168275</xdr:rowOff>
    </xdr:from>
    <xdr:to>
      <xdr:col>8</xdr:col>
      <xdr:colOff>409575</xdr:colOff>
      <xdr:row>36</xdr:row>
      <xdr:rowOff>149225</xdr:rowOff>
    </xdr:to>
    <xdr:graphicFrame macro="">
      <xdr:nvGraphicFramePr>
        <xdr:cNvPr id="2" name="Chart 1">
          <a:extLst>
            <a:ext uri="{FF2B5EF4-FFF2-40B4-BE49-F238E27FC236}">
              <a16:creationId xmlns:a16="http://schemas.microsoft.com/office/drawing/2014/main" id="{FC3B9777-6364-4C72-8054-8473E21F4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581025</xdr:colOff>
      <xdr:row>7</xdr:row>
      <xdr:rowOff>15875</xdr:rowOff>
    </xdr:from>
    <xdr:to>
      <xdr:col>11</xdr:col>
      <xdr:colOff>276225</xdr:colOff>
      <xdr:row>21</xdr:row>
      <xdr:rowOff>180975</xdr:rowOff>
    </xdr:to>
    <xdr:graphicFrame macro="">
      <xdr:nvGraphicFramePr>
        <xdr:cNvPr id="2" name="Chart 1">
          <a:extLst>
            <a:ext uri="{FF2B5EF4-FFF2-40B4-BE49-F238E27FC236}">
              <a16:creationId xmlns:a16="http://schemas.microsoft.com/office/drawing/2014/main" id="{9FFCB940-8238-4F91-BBFE-2243F0467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28</xdr:row>
      <xdr:rowOff>111125</xdr:rowOff>
    </xdr:from>
    <xdr:to>
      <xdr:col>11</xdr:col>
      <xdr:colOff>250825</xdr:colOff>
      <xdr:row>43</xdr:row>
      <xdr:rowOff>92075</xdr:rowOff>
    </xdr:to>
    <xdr:graphicFrame macro="">
      <xdr:nvGraphicFramePr>
        <xdr:cNvPr id="2" name="Chart 1">
          <a:extLst>
            <a:ext uri="{FF2B5EF4-FFF2-40B4-BE49-F238E27FC236}">
              <a16:creationId xmlns:a16="http://schemas.microsoft.com/office/drawing/2014/main" id="{CAE2B350-993F-4EAF-B731-F0539BDAF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BB89-DA52-4DBE-BA3A-624CF87B57B7}">
  <dimension ref="A3:C92"/>
  <sheetViews>
    <sheetView tabSelected="1" workbookViewId="0">
      <selection activeCell="B80" sqref="B80"/>
    </sheetView>
  </sheetViews>
  <sheetFormatPr defaultRowHeight="14.5" x14ac:dyDescent="0.35"/>
  <cols>
    <col min="1" max="1" width="41.08984375" bestFit="1" customWidth="1"/>
    <col min="2" max="2" width="64.1796875" bestFit="1" customWidth="1"/>
    <col min="3" max="3" width="55.26953125" bestFit="1" customWidth="1"/>
  </cols>
  <sheetData>
    <row r="3" spans="1:2" x14ac:dyDescent="0.35">
      <c r="A3" s="1" t="s">
        <v>0</v>
      </c>
      <c r="B3" s="1"/>
    </row>
    <row r="4" spans="1:2" x14ac:dyDescent="0.35">
      <c r="A4" s="1"/>
      <c r="B4" s="1"/>
    </row>
    <row r="5" spans="1:2" x14ac:dyDescent="0.35">
      <c r="A5" s="1" t="s">
        <v>3</v>
      </c>
      <c r="B5" s="1"/>
    </row>
    <row r="6" spans="1:2" x14ac:dyDescent="0.35">
      <c r="A6" s="1" t="s">
        <v>2</v>
      </c>
      <c r="B6" s="1"/>
    </row>
    <row r="7" spans="1:2" x14ac:dyDescent="0.35">
      <c r="A7" s="1"/>
      <c r="B7" s="1"/>
    </row>
    <row r="8" spans="1:2" x14ac:dyDescent="0.35">
      <c r="A8" s="1" t="s">
        <v>1</v>
      </c>
      <c r="B8" s="1"/>
    </row>
    <row r="9" spans="1:2" x14ac:dyDescent="0.35">
      <c r="A9" s="1" t="s">
        <v>4</v>
      </c>
      <c r="B9" s="1"/>
    </row>
    <row r="10" spans="1:2" x14ac:dyDescent="0.35">
      <c r="A10" s="1"/>
      <c r="B10" s="1"/>
    </row>
    <row r="11" spans="1:2" x14ac:dyDescent="0.35">
      <c r="A11" s="1" t="s">
        <v>5</v>
      </c>
      <c r="B11" s="1"/>
    </row>
    <row r="12" spans="1:2" x14ac:dyDescent="0.35">
      <c r="A12" s="1"/>
      <c r="B12" s="1"/>
    </row>
    <row r="13" spans="1:2" x14ac:dyDescent="0.35">
      <c r="A13" s="1" t="s">
        <v>6</v>
      </c>
      <c r="B13" s="1"/>
    </row>
    <row r="14" spans="1:2" x14ac:dyDescent="0.35">
      <c r="A14" s="1"/>
      <c r="B14" s="1"/>
    </row>
    <row r="15" spans="1:2" x14ac:dyDescent="0.35">
      <c r="A15" s="1" t="s">
        <v>9</v>
      </c>
      <c r="B15" s="1"/>
    </row>
    <row r="16" spans="1:2" x14ac:dyDescent="0.35">
      <c r="A16" s="1" t="s">
        <v>7</v>
      </c>
      <c r="B16" s="1"/>
    </row>
    <row r="17" spans="1:2" x14ac:dyDescent="0.35">
      <c r="A17" s="1" t="s">
        <v>8</v>
      </c>
      <c r="B17" s="1"/>
    </row>
    <row r="18" spans="1:2" x14ac:dyDescent="0.35">
      <c r="A18" s="1"/>
      <c r="B18" s="1"/>
    </row>
    <row r="19" spans="1:2" x14ac:dyDescent="0.35">
      <c r="A19" s="1" t="s">
        <v>10</v>
      </c>
      <c r="B19" s="1"/>
    </row>
    <row r="20" spans="1:2" x14ac:dyDescent="0.35">
      <c r="A20" s="1"/>
      <c r="B20" s="1"/>
    </row>
    <row r="21" spans="1:2" x14ac:dyDescent="0.35">
      <c r="A21" s="1" t="s">
        <v>11</v>
      </c>
      <c r="B21" s="1"/>
    </row>
    <row r="22" spans="1:2" x14ac:dyDescent="0.35">
      <c r="A22" s="1" t="s">
        <v>12</v>
      </c>
      <c r="B22" s="1"/>
    </row>
    <row r="23" spans="1:2" x14ac:dyDescent="0.35">
      <c r="A23" s="1"/>
      <c r="B23" s="1"/>
    </row>
    <row r="24" spans="1:2" x14ac:dyDescent="0.35">
      <c r="A24" s="1" t="s">
        <v>188</v>
      </c>
      <c r="B24" s="1" t="s">
        <v>13</v>
      </c>
    </row>
    <row r="25" spans="1:2" x14ac:dyDescent="0.35">
      <c r="A25" s="1" t="s">
        <v>14</v>
      </c>
      <c r="B25" s="1" t="s">
        <v>15</v>
      </c>
    </row>
    <row r="26" spans="1:2" x14ac:dyDescent="0.35">
      <c r="A26" s="2" t="s">
        <v>85</v>
      </c>
      <c r="B26" s="1" t="s">
        <v>86</v>
      </c>
    </row>
    <row r="27" spans="1:2" x14ac:dyDescent="0.35">
      <c r="A27" s="1"/>
      <c r="B27" s="1"/>
    </row>
    <row r="28" spans="1:2" x14ac:dyDescent="0.35">
      <c r="A28" s="1" t="s">
        <v>16</v>
      </c>
      <c r="B28" s="1" t="s">
        <v>17</v>
      </c>
    </row>
    <row r="29" spans="1:2" x14ac:dyDescent="0.35">
      <c r="A29" s="1"/>
      <c r="B29" s="1"/>
    </row>
    <row r="30" spans="1:2" x14ac:dyDescent="0.35">
      <c r="A30" s="1" t="s">
        <v>18</v>
      </c>
      <c r="B30" s="1" t="s">
        <v>19</v>
      </c>
    </row>
    <row r="31" spans="1:2" x14ac:dyDescent="0.35">
      <c r="A31" s="2" t="s">
        <v>37</v>
      </c>
      <c r="B31" s="2" t="s">
        <v>38</v>
      </c>
    </row>
    <row r="33" spans="1:3" x14ac:dyDescent="0.35">
      <c r="A33" t="s">
        <v>39</v>
      </c>
      <c r="B33" t="s">
        <v>40</v>
      </c>
    </row>
    <row r="34" spans="1:3" x14ac:dyDescent="0.35">
      <c r="A34" t="s">
        <v>41</v>
      </c>
      <c r="B34" t="s">
        <v>42</v>
      </c>
    </row>
    <row r="36" spans="1:3" x14ac:dyDescent="0.35">
      <c r="A36" t="s">
        <v>46</v>
      </c>
      <c r="B36" t="s">
        <v>47</v>
      </c>
    </row>
    <row r="38" spans="1:3" x14ac:dyDescent="0.35">
      <c r="A38" t="s">
        <v>89</v>
      </c>
    </row>
    <row r="39" spans="1:3" x14ac:dyDescent="0.35">
      <c r="A39" t="s">
        <v>61</v>
      </c>
      <c r="B39" t="s">
        <v>63</v>
      </c>
    </row>
    <row r="40" spans="1:3" x14ac:dyDescent="0.35">
      <c r="A40" t="s">
        <v>64</v>
      </c>
      <c r="B40" t="s">
        <v>160</v>
      </c>
      <c r="C40" t="s">
        <v>180</v>
      </c>
    </row>
    <row r="41" spans="1:3" x14ac:dyDescent="0.35">
      <c r="B41" t="s">
        <v>95</v>
      </c>
    </row>
    <row r="43" spans="1:3" x14ac:dyDescent="0.35">
      <c r="A43" t="s">
        <v>71</v>
      </c>
      <c r="B43" t="s">
        <v>72</v>
      </c>
      <c r="C43" t="s">
        <v>74</v>
      </c>
    </row>
    <row r="44" spans="1:3" x14ac:dyDescent="0.35">
      <c r="B44" t="s">
        <v>73</v>
      </c>
      <c r="C44" t="s">
        <v>75</v>
      </c>
    </row>
    <row r="46" spans="1:3" x14ac:dyDescent="0.35">
      <c r="A46" t="s">
        <v>76</v>
      </c>
      <c r="B46" t="s">
        <v>72</v>
      </c>
      <c r="C46" t="s">
        <v>77</v>
      </c>
    </row>
    <row r="47" spans="1:3" x14ac:dyDescent="0.35">
      <c r="B47" t="s">
        <v>73</v>
      </c>
      <c r="C47" t="s">
        <v>78</v>
      </c>
    </row>
    <row r="50" spans="1:3" x14ac:dyDescent="0.35">
      <c r="A50" t="s">
        <v>90</v>
      </c>
    </row>
    <row r="51" spans="1:3" x14ac:dyDescent="0.35">
      <c r="A51" t="s">
        <v>91</v>
      </c>
      <c r="B51" t="s">
        <v>92</v>
      </c>
      <c r="C51" t="s">
        <v>179</v>
      </c>
    </row>
    <row r="52" spans="1:3" x14ac:dyDescent="0.35">
      <c r="B52" t="s">
        <v>94</v>
      </c>
    </row>
    <row r="54" spans="1:3" x14ac:dyDescent="0.35">
      <c r="A54" t="s">
        <v>117</v>
      </c>
      <c r="B54" t="s">
        <v>118</v>
      </c>
    </row>
    <row r="55" spans="1:3" x14ac:dyDescent="0.35">
      <c r="A55" t="s">
        <v>119</v>
      </c>
      <c r="B55" t="s">
        <v>120</v>
      </c>
    </row>
    <row r="56" spans="1:3" x14ac:dyDescent="0.35">
      <c r="A56" t="s">
        <v>121</v>
      </c>
      <c r="B56" t="s">
        <v>123</v>
      </c>
    </row>
    <row r="57" spans="1:3" x14ac:dyDescent="0.35">
      <c r="A57" t="s">
        <v>122</v>
      </c>
      <c r="B57" t="s">
        <v>124</v>
      </c>
    </row>
    <row r="60" spans="1:3" x14ac:dyDescent="0.35">
      <c r="A60" t="s">
        <v>135</v>
      </c>
      <c r="B60" t="s">
        <v>134</v>
      </c>
    </row>
    <row r="61" spans="1:3" x14ac:dyDescent="0.35">
      <c r="A61" t="s">
        <v>136</v>
      </c>
      <c r="B61">
        <v>0</v>
      </c>
      <c r="C61" t="s">
        <v>40</v>
      </c>
    </row>
    <row r="62" spans="1:3" x14ac:dyDescent="0.35">
      <c r="A62" t="s">
        <v>133</v>
      </c>
      <c r="B62" t="s">
        <v>140</v>
      </c>
    </row>
    <row r="64" spans="1:3" x14ac:dyDescent="0.35">
      <c r="A64" t="s">
        <v>138</v>
      </c>
      <c r="B64" t="s">
        <v>139</v>
      </c>
    </row>
    <row r="65" spans="1:3" x14ac:dyDescent="0.35">
      <c r="A65" t="s">
        <v>136</v>
      </c>
      <c r="B65">
        <v>0</v>
      </c>
      <c r="C65" t="s">
        <v>40</v>
      </c>
    </row>
    <row r="66" spans="1:3" x14ac:dyDescent="0.35">
      <c r="A66" t="s">
        <v>133</v>
      </c>
      <c r="B66" t="s">
        <v>142</v>
      </c>
    </row>
    <row r="69" spans="1:3" x14ac:dyDescent="0.35">
      <c r="A69" s="1" t="s">
        <v>174</v>
      </c>
      <c r="B69" s="1" t="s">
        <v>143</v>
      </c>
    </row>
    <row r="70" spans="1:3" x14ac:dyDescent="0.35">
      <c r="A70" s="2" t="s">
        <v>175</v>
      </c>
      <c r="B70" s="1" t="s">
        <v>176</v>
      </c>
    </row>
    <row r="72" spans="1:3" x14ac:dyDescent="0.35">
      <c r="A72" t="s">
        <v>151</v>
      </c>
      <c r="B72" t="s">
        <v>42</v>
      </c>
    </row>
    <row r="73" spans="1:3" x14ac:dyDescent="0.35">
      <c r="A73" t="s">
        <v>152</v>
      </c>
      <c r="B73" t="s">
        <v>153</v>
      </c>
    </row>
    <row r="75" spans="1:3" x14ac:dyDescent="0.35">
      <c r="A75" t="s">
        <v>158</v>
      </c>
    </row>
    <row r="76" spans="1:3" x14ac:dyDescent="0.35">
      <c r="A76" t="s">
        <v>61</v>
      </c>
      <c r="B76" t="s">
        <v>63</v>
      </c>
    </row>
    <row r="77" spans="1:3" x14ac:dyDescent="0.35">
      <c r="A77" t="s">
        <v>64</v>
      </c>
      <c r="B77" t="s">
        <v>159</v>
      </c>
      <c r="C77" t="s">
        <v>181</v>
      </c>
    </row>
    <row r="78" spans="1:3" x14ac:dyDescent="0.35">
      <c r="B78" t="s">
        <v>226</v>
      </c>
    </row>
    <row r="80" spans="1:3" x14ac:dyDescent="0.35">
      <c r="A80" s="1" t="s">
        <v>165</v>
      </c>
      <c r="B80" s="1" t="s">
        <v>143</v>
      </c>
    </row>
    <row r="81" spans="1:3" x14ac:dyDescent="0.35">
      <c r="A81" s="2" t="s">
        <v>168</v>
      </c>
      <c r="B81" s="2" t="s">
        <v>169</v>
      </c>
    </row>
    <row r="82" spans="1:3" x14ac:dyDescent="0.35">
      <c r="A82" s="2" t="s">
        <v>164</v>
      </c>
      <c r="B82" s="2" t="s">
        <v>170</v>
      </c>
    </row>
    <row r="84" spans="1:3" x14ac:dyDescent="0.35">
      <c r="A84" t="s">
        <v>172</v>
      </c>
    </row>
    <row r="85" spans="1:3" x14ac:dyDescent="0.35">
      <c r="A85" t="s">
        <v>91</v>
      </c>
      <c r="B85" t="s">
        <v>182</v>
      </c>
      <c r="C85" t="s">
        <v>183</v>
      </c>
    </row>
    <row r="86" spans="1:3" x14ac:dyDescent="0.35">
      <c r="B86" t="s">
        <v>184</v>
      </c>
    </row>
    <row r="89" spans="1:3" x14ac:dyDescent="0.35">
      <c r="A89" t="s">
        <v>191</v>
      </c>
      <c r="B89" t="s">
        <v>118</v>
      </c>
    </row>
    <row r="90" spans="1:3" x14ac:dyDescent="0.35">
      <c r="A90" t="s">
        <v>192</v>
      </c>
      <c r="B90" t="s">
        <v>120</v>
      </c>
    </row>
    <row r="91" spans="1:3" x14ac:dyDescent="0.35">
      <c r="A91" t="s">
        <v>193</v>
      </c>
      <c r="B91" t="s">
        <v>195</v>
      </c>
    </row>
    <row r="92" spans="1:3" x14ac:dyDescent="0.35">
      <c r="A92" t="s">
        <v>194</v>
      </c>
      <c r="B92" t="s">
        <v>196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762-3BB3-4A54-B15C-013E060C64FB}">
  <dimension ref="A2:D35"/>
  <sheetViews>
    <sheetView topLeftCell="A19" workbookViewId="0">
      <selection activeCell="C23" sqref="C23"/>
    </sheetView>
  </sheetViews>
  <sheetFormatPr defaultRowHeight="14.5" x14ac:dyDescent="0.35"/>
  <cols>
    <col min="1" max="1" width="17.1796875" bestFit="1" customWidth="1"/>
    <col min="2" max="2" width="22.54296875" bestFit="1" customWidth="1"/>
    <col min="3" max="3" width="18.7265625" bestFit="1" customWidth="1"/>
    <col min="4" max="4" width="22.7265625" bestFit="1" customWidth="1"/>
  </cols>
  <sheetData>
    <row r="2" spans="1:4" x14ac:dyDescent="0.35">
      <c r="B2" t="s">
        <v>50</v>
      </c>
    </row>
    <row r="3" spans="1:4" x14ac:dyDescent="0.35">
      <c r="A3" t="s">
        <v>144</v>
      </c>
      <c r="B3">
        <v>490</v>
      </c>
    </row>
    <row r="4" spans="1:4" x14ac:dyDescent="0.35">
      <c r="A4" t="s">
        <v>145</v>
      </c>
      <c r="C4">
        <v>90</v>
      </c>
    </row>
    <row r="5" spans="1:4" x14ac:dyDescent="0.35">
      <c r="A5" t="s">
        <v>146</v>
      </c>
      <c r="B5">
        <v>520</v>
      </c>
    </row>
    <row r="6" spans="1:4" x14ac:dyDescent="0.35">
      <c r="A6" t="s">
        <v>100</v>
      </c>
      <c r="B6">
        <v>850</v>
      </c>
    </row>
    <row r="7" spans="1:4" x14ac:dyDescent="0.35">
      <c r="A7" t="s">
        <v>155</v>
      </c>
      <c r="B7">
        <v>78.400000000000006</v>
      </c>
    </row>
    <row r="9" spans="1:4" x14ac:dyDescent="0.35">
      <c r="A9" t="s">
        <v>54</v>
      </c>
      <c r="B9" t="s">
        <v>177</v>
      </c>
      <c r="C9" t="s">
        <v>61</v>
      </c>
      <c r="D9" t="s">
        <v>178</v>
      </c>
    </row>
    <row r="10" spans="1:4" x14ac:dyDescent="0.35">
      <c r="A10">
        <v>360</v>
      </c>
      <c r="B10">
        <f>MIN(A10-$B$5,0)</f>
        <v>-160</v>
      </c>
      <c r="C10">
        <f>$B$7</f>
        <v>78.400000000000006</v>
      </c>
      <c r="D10">
        <f>B10+C10</f>
        <v>-81.599999999999994</v>
      </c>
    </row>
    <row r="11" spans="1:4" x14ac:dyDescent="0.35">
      <c r="A11">
        <v>380</v>
      </c>
      <c r="B11">
        <f t="shared" ref="B11:B21" si="0">MIN(A11-$B$5,0)</f>
        <v>-140</v>
      </c>
      <c r="C11">
        <f t="shared" ref="C11:C21" si="1">$B$7</f>
        <v>78.400000000000006</v>
      </c>
      <c r="D11">
        <f t="shared" ref="D11:D21" si="2">B11+C11</f>
        <v>-61.599999999999994</v>
      </c>
    </row>
    <row r="12" spans="1:4" x14ac:dyDescent="0.35">
      <c r="A12">
        <v>400</v>
      </c>
      <c r="B12">
        <f t="shared" si="0"/>
        <v>-120</v>
      </c>
      <c r="C12">
        <f t="shared" si="1"/>
        <v>78.400000000000006</v>
      </c>
      <c r="D12">
        <f t="shared" si="2"/>
        <v>-41.599999999999994</v>
      </c>
    </row>
    <row r="13" spans="1:4" x14ac:dyDescent="0.35">
      <c r="A13">
        <v>420</v>
      </c>
      <c r="B13">
        <f t="shared" si="0"/>
        <v>-100</v>
      </c>
      <c r="C13">
        <f t="shared" si="1"/>
        <v>78.400000000000006</v>
      </c>
      <c r="D13">
        <f t="shared" si="2"/>
        <v>-21.599999999999994</v>
      </c>
    </row>
    <row r="14" spans="1:4" x14ac:dyDescent="0.35">
      <c r="A14">
        <v>440</v>
      </c>
      <c r="B14">
        <f t="shared" si="0"/>
        <v>-80</v>
      </c>
      <c r="C14">
        <f t="shared" si="1"/>
        <v>78.400000000000006</v>
      </c>
      <c r="D14">
        <f t="shared" si="2"/>
        <v>-1.5999999999999943</v>
      </c>
    </row>
    <row r="15" spans="1:4" x14ac:dyDescent="0.35">
      <c r="A15">
        <v>460</v>
      </c>
      <c r="B15">
        <f t="shared" si="0"/>
        <v>-60</v>
      </c>
      <c r="C15">
        <f t="shared" si="1"/>
        <v>78.400000000000006</v>
      </c>
      <c r="D15">
        <f t="shared" si="2"/>
        <v>18.400000000000006</v>
      </c>
    </row>
    <row r="16" spans="1:4" x14ac:dyDescent="0.35">
      <c r="A16">
        <v>480</v>
      </c>
      <c r="B16">
        <f t="shared" si="0"/>
        <v>-40</v>
      </c>
      <c r="C16">
        <f t="shared" si="1"/>
        <v>78.400000000000006</v>
      </c>
      <c r="D16">
        <f t="shared" si="2"/>
        <v>38.400000000000006</v>
      </c>
    </row>
    <row r="17" spans="1:4" x14ac:dyDescent="0.35">
      <c r="A17">
        <v>500</v>
      </c>
      <c r="B17">
        <f t="shared" si="0"/>
        <v>-20</v>
      </c>
      <c r="C17">
        <f t="shared" si="1"/>
        <v>78.400000000000006</v>
      </c>
      <c r="D17">
        <f t="shared" si="2"/>
        <v>58.400000000000006</v>
      </c>
    </row>
    <row r="18" spans="1:4" x14ac:dyDescent="0.35">
      <c r="A18">
        <v>520</v>
      </c>
      <c r="B18">
        <f t="shared" si="0"/>
        <v>0</v>
      </c>
      <c r="C18">
        <f t="shared" si="1"/>
        <v>78.400000000000006</v>
      </c>
      <c r="D18">
        <f t="shared" si="2"/>
        <v>78.400000000000006</v>
      </c>
    </row>
    <row r="19" spans="1:4" x14ac:dyDescent="0.35">
      <c r="A19">
        <v>560</v>
      </c>
      <c r="B19">
        <f t="shared" si="0"/>
        <v>0</v>
      </c>
      <c r="C19">
        <f t="shared" si="1"/>
        <v>78.400000000000006</v>
      </c>
      <c r="D19">
        <f t="shared" si="2"/>
        <v>78.400000000000006</v>
      </c>
    </row>
    <row r="20" spans="1:4" x14ac:dyDescent="0.35">
      <c r="A20">
        <v>580</v>
      </c>
      <c r="B20">
        <f t="shared" si="0"/>
        <v>0</v>
      </c>
      <c r="C20">
        <f t="shared" si="1"/>
        <v>78.400000000000006</v>
      </c>
      <c r="D20">
        <f t="shared" si="2"/>
        <v>78.400000000000006</v>
      </c>
    </row>
    <row r="21" spans="1:4" x14ac:dyDescent="0.35">
      <c r="A21">
        <v>600</v>
      </c>
      <c r="B21">
        <f t="shared" si="0"/>
        <v>0</v>
      </c>
      <c r="C21">
        <f t="shared" si="1"/>
        <v>78.400000000000006</v>
      </c>
      <c r="D21">
        <f t="shared" si="2"/>
        <v>78.400000000000006</v>
      </c>
    </row>
    <row r="23" spans="1:4" x14ac:dyDescent="0.35">
      <c r="A23" t="s">
        <v>54</v>
      </c>
      <c r="B23" t="s">
        <v>178</v>
      </c>
    </row>
    <row r="24" spans="1:4" x14ac:dyDescent="0.35">
      <c r="A24">
        <v>360</v>
      </c>
      <c r="B24">
        <v>-81.599999999999994</v>
      </c>
    </row>
    <row r="25" spans="1:4" x14ac:dyDescent="0.35">
      <c r="A25">
        <v>380</v>
      </c>
      <c r="B25">
        <v>-61.599999999999994</v>
      </c>
    </row>
    <row r="26" spans="1:4" x14ac:dyDescent="0.35">
      <c r="A26">
        <v>400</v>
      </c>
      <c r="B26">
        <v>-41.599999999999994</v>
      </c>
    </row>
    <row r="27" spans="1:4" x14ac:dyDescent="0.35">
      <c r="A27">
        <v>420</v>
      </c>
      <c r="B27">
        <v>-21.599999999999994</v>
      </c>
    </row>
    <row r="28" spans="1:4" x14ac:dyDescent="0.35">
      <c r="A28">
        <v>440</v>
      </c>
      <c r="B28">
        <v>-1.5999999999999943</v>
      </c>
    </row>
    <row r="29" spans="1:4" x14ac:dyDescent="0.35">
      <c r="A29">
        <v>460</v>
      </c>
      <c r="B29">
        <v>18.400000000000006</v>
      </c>
    </row>
    <row r="30" spans="1:4" x14ac:dyDescent="0.35">
      <c r="A30">
        <v>480</v>
      </c>
      <c r="B30">
        <v>38.400000000000006</v>
      </c>
    </row>
    <row r="31" spans="1:4" x14ac:dyDescent="0.35">
      <c r="A31">
        <v>500</v>
      </c>
      <c r="B31">
        <v>58.400000000000006</v>
      </c>
    </row>
    <row r="32" spans="1:4" x14ac:dyDescent="0.35">
      <c r="A32">
        <v>520</v>
      </c>
      <c r="B32">
        <v>78.400000000000006</v>
      </c>
    </row>
    <row r="33" spans="1:2" x14ac:dyDescent="0.35">
      <c r="A33">
        <v>560</v>
      </c>
      <c r="B33">
        <v>78.400000000000006</v>
      </c>
    </row>
    <row r="34" spans="1:2" x14ac:dyDescent="0.35">
      <c r="A34">
        <v>580</v>
      </c>
      <c r="B34">
        <v>78.400000000000006</v>
      </c>
    </row>
    <row r="35" spans="1:2" x14ac:dyDescent="0.35">
      <c r="A35">
        <v>600</v>
      </c>
      <c r="B35">
        <v>78.400000000000006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7967-64A2-4B0D-98CD-7E4D6034A4BB}">
  <dimension ref="A2:C21"/>
  <sheetViews>
    <sheetView topLeftCell="A10" workbookViewId="0">
      <selection activeCell="M6" sqref="M6:M7"/>
    </sheetView>
  </sheetViews>
  <sheetFormatPr defaultRowHeight="14.5" x14ac:dyDescent="0.35"/>
  <cols>
    <col min="1" max="1" width="17.1796875" bestFit="1" customWidth="1"/>
    <col min="2" max="2" width="22.7265625" bestFit="1" customWidth="1"/>
    <col min="3" max="3" width="31.26953125" bestFit="1" customWidth="1"/>
  </cols>
  <sheetData>
    <row r="2" spans="1:3" x14ac:dyDescent="0.35">
      <c r="B2" t="s">
        <v>50</v>
      </c>
    </row>
    <row r="3" spans="1:3" x14ac:dyDescent="0.35">
      <c r="A3" t="s">
        <v>144</v>
      </c>
      <c r="B3">
        <v>490</v>
      </c>
    </row>
    <row r="4" spans="1:3" x14ac:dyDescent="0.35">
      <c r="A4" t="s">
        <v>145</v>
      </c>
      <c r="C4">
        <v>90</v>
      </c>
    </row>
    <row r="5" spans="1:3" x14ac:dyDescent="0.35">
      <c r="A5" t="s">
        <v>146</v>
      </c>
      <c r="B5">
        <v>520</v>
      </c>
    </row>
    <row r="6" spans="1:3" x14ac:dyDescent="0.35">
      <c r="A6" t="s">
        <v>100</v>
      </c>
      <c r="B6">
        <v>850</v>
      </c>
    </row>
    <row r="7" spans="1:3" x14ac:dyDescent="0.35">
      <c r="A7" t="s">
        <v>155</v>
      </c>
      <c r="B7">
        <v>78.400000000000006</v>
      </c>
    </row>
    <row r="9" spans="1:3" x14ac:dyDescent="0.35">
      <c r="A9" t="s">
        <v>54</v>
      </c>
      <c r="B9" t="s">
        <v>178</v>
      </c>
      <c r="C9" t="s">
        <v>157</v>
      </c>
    </row>
    <row r="10" spans="1:3" x14ac:dyDescent="0.35">
      <c r="A10">
        <v>360</v>
      </c>
      <c r="B10">
        <v>-81.599999999999994</v>
      </c>
      <c r="C10">
        <f>MAX(-$B$7,$B$5-A10-$B$7)</f>
        <v>81.599999999999994</v>
      </c>
    </row>
    <row r="11" spans="1:3" x14ac:dyDescent="0.35">
      <c r="A11">
        <v>380</v>
      </c>
      <c r="B11">
        <v>-61.599999999999994</v>
      </c>
      <c r="C11">
        <f t="shared" ref="C11:C21" si="0">MAX(-$B$7,$B$5-A11-$B$7)</f>
        <v>61.599999999999994</v>
      </c>
    </row>
    <row r="12" spans="1:3" x14ac:dyDescent="0.35">
      <c r="A12">
        <v>400</v>
      </c>
      <c r="B12">
        <v>-41.599999999999994</v>
      </c>
      <c r="C12">
        <f t="shared" si="0"/>
        <v>41.599999999999994</v>
      </c>
    </row>
    <row r="13" spans="1:3" x14ac:dyDescent="0.35">
      <c r="A13">
        <v>420</v>
      </c>
      <c r="B13">
        <v>-21.599999999999994</v>
      </c>
      <c r="C13">
        <f t="shared" si="0"/>
        <v>21.599999999999994</v>
      </c>
    </row>
    <row r="14" spans="1:3" x14ac:dyDescent="0.35">
      <c r="A14">
        <v>440</v>
      </c>
      <c r="B14">
        <v>-1.5999999999999943</v>
      </c>
      <c r="C14">
        <f t="shared" si="0"/>
        <v>1.5999999999999943</v>
      </c>
    </row>
    <row r="15" spans="1:3" x14ac:dyDescent="0.35">
      <c r="A15">
        <v>460</v>
      </c>
      <c r="B15">
        <v>18.400000000000006</v>
      </c>
      <c r="C15">
        <f t="shared" si="0"/>
        <v>-18.400000000000006</v>
      </c>
    </row>
    <row r="16" spans="1:3" x14ac:dyDescent="0.35">
      <c r="A16">
        <v>480</v>
      </c>
      <c r="B16">
        <v>38.400000000000006</v>
      </c>
      <c r="C16">
        <f t="shared" si="0"/>
        <v>-38.400000000000006</v>
      </c>
    </row>
    <row r="17" spans="1:3" x14ac:dyDescent="0.35">
      <c r="A17">
        <v>500</v>
      </c>
      <c r="B17">
        <v>58.400000000000006</v>
      </c>
      <c r="C17">
        <f t="shared" si="0"/>
        <v>-58.400000000000006</v>
      </c>
    </row>
    <row r="18" spans="1:3" x14ac:dyDescent="0.35">
      <c r="A18">
        <v>520</v>
      </c>
      <c r="B18">
        <v>78.400000000000006</v>
      </c>
      <c r="C18">
        <f t="shared" si="0"/>
        <v>-78.400000000000006</v>
      </c>
    </row>
    <row r="19" spans="1:3" x14ac:dyDescent="0.35">
      <c r="A19">
        <v>560</v>
      </c>
      <c r="B19">
        <v>78.400000000000006</v>
      </c>
      <c r="C19">
        <f t="shared" si="0"/>
        <v>-78.400000000000006</v>
      </c>
    </row>
    <row r="20" spans="1:3" x14ac:dyDescent="0.35">
      <c r="A20">
        <v>580</v>
      </c>
      <c r="B20">
        <v>78.400000000000006</v>
      </c>
      <c r="C20">
        <f t="shared" si="0"/>
        <v>-78.400000000000006</v>
      </c>
    </row>
    <row r="21" spans="1:3" x14ac:dyDescent="0.35">
      <c r="A21">
        <v>600</v>
      </c>
      <c r="B21">
        <v>78.400000000000006</v>
      </c>
      <c r="C21">
        <f t="shared" si="0"/>
        <v>-78.400000000000006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275B4-98CD-4642-8884-56866FB6DF5B}">
  <dimension ref="A2:C49"/>
  <sheetViews>
    <sheetView topLeftCell="A40" workbookViewId="0">
      <selection activeCell="C47" sqref="C47"/>
    </sheetView>
  </sheetViews>
  <sheetFormatPr defaultRowHeight="14.5" x14ac:dyDescent="0.35"/>
  <cols>
    <col min="1" max="1" width="70.26953125" bestFit="1" customWidth="1"/>
    <col min="2" max="2" width="25.6328125" bestFit="1" customWidth="1"/>
    <col min="3" max="3" width="19.1796875" bestFit="1" customWidth="1"/>
  </cols>
  <sheetData>
    <row r="2" spans="1:2" x14ac:dyDescent="0.35">
      <c r="B2" t="s">
        <v>50</v>
      </c>
    </row>
    <row r="3" spans="1:2" x14ac:dyDescent="0.35">
      <c r="A3" t="s">
        <v>98</v>
      </c>
      <c r="B3">
        <v>2500</v>
      </c>
    </row>
    <row r="4" spans="1:2" x14ac:dyDescent="0.35">
      <c r="A4" t="s">
        <v>51</v>
      </c>
      <c r="B4">
        <v>2600</v>
      </c>
    </row>
    <row r="5" spans="1:2" x14ac:dyDescent="0.35">
      <c r="A5" t="s">
        <v>99</v>
      </c>
      <c r="B5">
        <v>160</v>
      </c>
    </row>
    <row r="6" spans="1:2" x14ac:dyDescent="0.35">
      <c r="A6" t="s">
        <v>100</v>
      </c>
      <c r="B6">
        <v>132</v>
      </c>
    </row>
    <row r="7" spans="1:2" x14ac:dyDescent="0.35">
      <c r="A7" t="s">
        <v>101</v>
      </c>
    </row>
    <row r="8" spans="1:2" x14ac:dyDescent="0.35">
      <c r="A8" t="s">
        <v>102</v>
      </c>
    </row>
    <row r="10" spans="1:2" x14ac:dyDescent="0.35">
      <c r="A10" t="s">
        <v>103</v>
      </c>
    </row>
    <row r="11" spans="1:2" x14ac:dyDescent="0.35">
      <c r="A11" t="s">
        <v>104</v>
      </c>
      <c r="B11">
        <v>2540</v>
      </c>
    </row>
    <row r="12" spans="1:2" x14ac:dyDescent="0.35">
      <c r="A12" t="s">
        <v>105</v>
      </c>
    </row>
    <row r="13" spans="1:2" x14ac:dyDescent="0.35">
      <c r="A13">
        <v>2400</v>
      </c>
    </row>
    <row r="14" spans="1:2" x14ac:dyDescent="0.35">
      <c r="A14">
        <v>2500</v>
      </c>
    </row>
    <row r="15" spans="1:2" x14ac:dyDescent="0.35">
      <c r="A15">
        <v>2600</v>
      </c>
    </row>
    <row r="16" spans="1:2" x14ac:dyDescent="0.35">
      <c r="A16">
        <v>2700</v>
      </c>
    </row>
    <row r="17" spans="1:1" x14ac:dyDescent="0.35">
      <c r="A17">
        <v>2800</v>
      </c>
    </row>
    <row r="19" spans="1:1" x14ac:dyDescent="0.35">
      <c r="A19" t="s">
        <v>106</v>
      </c>
    </row>
    <row r="20" spans="1:1" x14ac:dyDescent="0.35">
      <c r="A20">
        <v>2400</v>
      </c>
    </row>
    <row r="21" spans="1:1" x14ac:dyDescent="0.35">
      <c r="A21">
        <v>2500</v>
      </c>
    </row>
    <row r="22" spans="1:1" x14ac:dyDescent="0.35">
      <c r="A22">
        <v>2600</v>
      </c>
    </row>
    <row r="23" spans="1:1" x14ac:dyDescent="0.35">
      <c r="A23">
        <v>2700</v>
      </c>
    </row>
    <row r="24" spans="1:1" x14ac:dyDescent="0.35">
      <c r="A24">
        <v>2800</v>
      </c>
    </row>
    <row r="26" spans="1:1" x14ac:dyDescent="0.35">
      <c r="A26" t="s">
        <v>107</v>
      </c>
    </row>
    <row r="27" spans="1:1" x14ac:dyDescent="0.35">
      <c r="A27">
        <v>2400</v>
      </c>
    </row>
    <row r="28" spans="1:1" x14ac:dyDescent="0.35">
      <c r="A28">
        <v>2500</v>
      </c>
    </row>
    <row r="29" spans="1:1" x14ac:dyDescent="0.35">
      <c r="A29">
        <v>2600</v>
      </c>
    </row>
    <row r="30" spans="1:1" x14ac:dyDescent="0.35">
      <c r="A30">
        <v>2700</v>
      </c>
    </row>
    <row r="31" spans="1:1" x14ac:dyDescent="0.35">
      <c r="A31">
        <v>2800</v>
      </c>
    </row>
    <row r="33" spans="1:3" x14ac:dyDescent="0.35">
      <c r="A33" t="s">
        <v>185</v>
      </c>
    </row>
    <row r="34" spans="1:3" x14ac:dyDescent="0.35">
      <c r="A34" t="s">
        <v>186</v>
      </c>
    </row>
    <row r="37" spans="1:3" x14ac:dyDescent="0.35">
      <c r="A37" t="s">
        <v>187</v>
      </c>
      <c r="B37" t="s">
        <v>154</v>
      </c>
      <c r="C37" t="s">
        <v>149</v>
      </c>
    </row>
    <row r="38" spans="1:3" x14ac:dyDescent="0.35">
      <c r="A38">
        <v>2400</v>
      </c>
      <c r="B38">
        <f>MAX($B$4-A38,0)</f>
        <v>200</v>
      </c>
      <c r="C38" t="s">
        <v>58</v>
      </c>
    </row>
    <row r="39" spans="1:3" x14ac:dyDescent="0.35">
      <c r="A39">
        <v>2500</v>
      </c>
      <c r="B39">
        <f t="shared" ref="B39:B42" si="0">MAX($B$4-A39,0)</f>
        <v>100</v>
      </c>
      <c r="C39" t="s">
        <v>58</v>
      </c>
    </row>
    <row r="40" spans="1:3" x14ac:dyDescent="0.35">
      <c r="A40">
        <v>2600</v>
      </c>
      <c r="B40">
        <f t="shared" si="0"/>
        <v>0</v>
      </c>
      <c r="C40" t="s">
        <v>189</v>
      </c>
    </row>
    <row r="41" spans="1:3" x14ac:dyDescent="0.35">
      <c r="A41">
        <v>2700</v>
      </c>
      <c r="B41">
        <f t="shared" si="0"/>
        <v>0</v>
      </c>
      <c r="C41" t="s">
        <v>190</v>
      </c>
    </row>
    <row r="42" spans="1:3" x14ac:dyDescent="0.35">
      <c r="A42">
        <v>2800</v>
      </c>
      <c r="B42">
        <f t="shared" si="0"/>
        <v>0</v>
      </c>
      <c r="C42" t="s">
        <v>190</v>
      </c>
    </row>
    <row r="44" spans="1:3" x14ac:dyDescent="0.35">
      <c r="A44" t="s">
        <v>106</v>
      </c>
      <c r="B44" t="s">
        <v>197</v>
      </c>
      <c r="C44" t="s">
        <v>198</v>
      </c>
    </row>
    <row r="45" spans="1:3" x14ac:dyDescent="0.35">
      <c r="A45">
        <v>2400</v>
      </c>
      <c r="B45">
        <f>132*(2600-A45-B5)</f>
        <v>5280</v>
      </c>
      <c r="C45">
        <f>-132*(2600-2400-160)</f>
        <v>-5280</v>
      </c>
    </row>
    <row r="46" spans="1:3" x14ac:dyDescent="0.35">
      <c r="A46">
        <v>2500</v>
      </c>
      <c r="B46">
        <f>132*(2600-2500-160)</f>
        <v>-7920</v>
      </c>
      <c r="C46">
        <f>-132*(2600-2500-160)</f>
        <v>7920</v>
      </c>
    </row>
    <row r="47" spans="1:3" x14ac:dyDescent="0.35">
      <c r="A47">
        <v>2600</v>
      </c>
      <c r="B47">
        <f>-132*160</f>
        <v>-21120</v>
      </c>
      <c r="C47">
        <f>132*160</f>
        <v>21120</v>
      </c>
    </row>
    <row r="48" spans="1:3" x14ac:dyDescent="0.35">
      <c r="A48">
        <v>2700</v>
      </c>
      <c r="B48">
        <f t="shared" ref="B48:B49" si="1">-132*160</f>
        <v>-21120</v>
      </c>
      <c r="C48">
        <f t="shared" ref="C48:C49" si="2">132*160</f>
        <v>21120</v>
      </c>
    </row>
    <row r="49" spans="1:3" x14ac:dyDescent="0.35">
      <c r="A49">
        <v>2800</v>
      </c>
      <c r="B49">
        <f t="shared" si="1"/>
        <v>-21120</v>
      </c>
      <c r="C49">
        <f t="shared" si="2"/>
        <v>21120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C26F-6CFB-4CAE-BB70-350C2E12E5C0}">
  <dimension ref="A3:E43"/>
  <sheetViews>
    <sheetView topLeftCell="A25" workbookViewId="0">
      <selection activeCell="D35" sqref="D35"/>
    </sheetView>
  </sheetViews>
  <sheetFormatPr defaultRowHeight="14.5" x14ac:dyDescent="0.35"/>
  <cols>
    <col min="1" max="1" width="27.6328125" bestFit="1" customWidth="1"/>
    <col min="2" max="2" width="27.36328125" bestFit="1" customWidth="1"/>
    <col min="3" max="3" width="27.81640625" bestFit="1" customWidth="1"/>
    <col min="4" max="4" width="25.54296875" bestFit="1" customWidth="1"/>
    <col min="5" max="5" width="26" bestFit="1" customWidth="1"/>
  </cols>
  <sheetData>
    <row r="3" spans="1:3" x14ac:dyDescent="0.35">
      <c r="B3" t="s">
        <v>50</v>
      </c>
    </row>
    <row r="4" spans="1:3" x14ac:dyDescent="0.35">
      <c r="A4" t="s">
        <v>98</v>
      </c>
      <c r="B4">
        <v>2500</v>
      </c>
    </row>
    <row r="5" spans="1:3" x14ac:dyDescent="0.35">
      <c r="A5" t="s">
        <v>51</v>
      </c>
      <c r="B5">
        <v>2600</v>
      </c>
    </row>
    <row r="6" spans="1:3" x14ac:dyDescent="0.35">
      <c r="A6" t="s">
        <v>199</v>
      </c>
      <c r="B6">
        <v>70</v>
      </c>
    </row>
    <row r="7" spans="1:3" x14ac:dyDescent="0.35">
      <c r="A7" t="s">
        <v>100</v>
      </c>
      <c r="C7">
        <v>132</v>
      </c>
    </row>
    <row r="8" spans="1:3" x14ac:dyDescent="0.35">
      <c r="A8" t="s">
        <v>200</v>
      </c>
      <c r="B8">
        <v>160</v>
      </c>
    </row>
    <row r="10" spans="1:3" x14ac:dyDescent="0.35">
      <c r="A10" t="s">
        <v>201</v>
      </c>
    </row>
    <row r="12" spans="1:3" x14ac:dyDescent="0.35">
      <c r="A12" t="s">
        <v>202</v>
      </c>
    </row>
    <row r="13" spans="1:3" x14ac:dyDescent="0.35">
      <c r="A13" t="s">
        <v>203</v>
      </c>
    </row>
    <row r="14" spans="1:3" x14ac:dyDescent="0.35">
      <c r="A14" t="s">
        <v>204</v>
      </c>
    </row>
    <row r="15" spans="1:3" x14ac:dyDescent="0.35">
      <c r="A15" t="s">
        <v>205</v>
      </c>
    </row>
    <row r="18" spans="1:5" x14ac:dyDescent="0.35">
      <c r="A18" t="s">
        <v>206</v>
      </c>
      <c r="B18" t="s">
        <v>207</v>
      </c>
      <c r="C18" t="s">
        <v>208</v>
      </c>
      <c r="D18" t="s">
        <v>209</v>
      </c>
      <c r="E18" t="s">
        <v>210</v>
      </c>
    </row>
    <row r="19" spans="1:5" x14ac:dyDescent="0.35">
      <c r="A19">
        <v>2300</v>
      </c>
      <c r="B19">
        <f>-132*70</f>
        <v>-9240</v>
      </c>
      <c r="C19">
        <f>132*70</f>
        <v>9240</v>
      </c>
      <c r="D19">
        <f>132*($B$5-A19-$B$8)</f>
        <v>18480</v>
      </c>
      <c r="E19">
        <f>-132*($B$5-A19-$B$8)</f>
        <v>-18480</v>
      </c>
    </row>
    <row r="20" spans="1:5" x14ac:dyDescent="0.35">
      <c r="A20">
        <v>2370</v>
      </c>
      <c r="B20">
        <f t="shared" ref="B20:B24" si="0">-132*70</f>
        <v>-9240</v>
      </c>
      <c r="C20">
        <f t="shared" ref="C20:C24" si="1">132*70</f>
        <v>9240</v>
      </c>
      <c r="D20">
        <f t="shared" ref="D20:D23" si="2">132*($B$5-A20-$B$8)</f>
        <v>9240</v>
      </c>
      <c r="E20">
        <f t="shared" ref="E20:E23" si="3">-132*($B$5-A20-$B$8)</f>
        <v>-9240</v>
      </c>
    </row>
    <row r="21" spans="1:5" x14ac:dyDescent="0.35">
      <c r="A21">
        <v>2400</v>
      </c>
      <c r="B21">
        <f t="shared" si="0"/>
        <v>-9240</v>
      </c>
      <c r="C21">
        <f t="shared" si="1"/>
        <v>9240</v>
      </c>
      <c r="D21">
        <f t="shared" si="2"/>
        <v>5280</v>
      </c>
      <c r="E21">
        <f t="shared" si="3"/>
        <v>-5280</v>
      </c>
    </row>
    <row r="22" spans="1:5" x14ac:dyDescent="0.35">
      <c r="A22">
        <v>2440</v>
      </c>
      <c r="B22">
        <f t="shared" si="0"/>
        <v>-9240</v>
      </c>
      <c r="C22">
        <f t="shared" si="1"/>
        <v>9240</v>
      </c>
      <c r="D22">
        <f t="shared" si="2"/>
        <v>0</v>
      </c>
      <c r="E22">
        <f t="shared" si="3"/>
        <v>0</v>
      </c>
    </row>
    <row r="23" spans="1:5" x14ac:dyDescent="0.35">
      <c r="A23">
        <v>2500</v>
      </c>
      <c r="B23">
        <f t="shared" si="0"/>
        <v>-9240</v>
      </c>
      <c r="C23">
        <f t="shared" si="1"/>
        <v>9240</v>
      </c>
      <c r="D23">
        <f t="shared" si="2"/>
        <v>-7920</v>
      </c>
      <c r="E23">
        <f t="shared" si="3"/>
        <v>7920</v>
      </c>
    </row>
    <row r="24" spans="1:5" x14ac:dyDescent="0.35">
      <c r="A24">
        <v>2600</v>
      </c>
      <c r="B24">
        <f t="shared" si="0"/>
        <v>-9240</v>
      </c>
      <c r="C24">
        <f t="shared" si="1"/>
        <v>9240</v>
      </c>
      <c r="D24">
        <f>-132*160</f>
        <v>-21120</v>
      </c>
      <c r="E24">
        <f>132*160</f>
        <v>21120</v>
      </c>
    </row>
    <row r="25" spans="1:5" x14ac:dyDescent="0.35">
      <c r="A25">
        <v>2670</v>
      </c>
      <c r="B25">
        <f>132*(A25-$B$5-$B$6)</f>
        <v>0</v>
      </c>
      <c r="C25">
        <f>-132*(A25-$B$5-$B$6)</f>
        <v>0</v>
      </c>
      <c r="D25">
        <f t="shared" ref="D25:D29" si="4">-132*160</f>
        <v>-21120</v>
      </c>
      <c r="E25">
        <f t="shared" ref="E25:E29" si="5">132*160</f>
        <v>21120</v>
      </c>
    </row>
    <row r="26" spans="1:5" x14ac:dyDescent="0.35">
      <c r="A26">
        <v>2700</v>
      </c>
      <c r="B26">
        <f t="shared" ref="B26:B29" si="6">132*(A26-$B$5-$B$6)</f>
        <v>3960</v>
      </c>
      <c r="C26">
        <f t="shared" ref="C26:C29" si="7">-132*(A26-$B$5-$B$6)</f>
        <v>-3960</v>
      </c>
      <c r="D26">
        <f t="shared" si="4"/>
        <v>-21120</v>
      </c>
      <c r="E26">
        <f t="shared" si="5"/>
        <v>21120</v>
      </c>
    </row>
    <row r="27" spans="1:5" x14ac:dyDescent="0.35">
      <c r="A27">
        <v>2800</v>
      </c>
      <c r="B27">
        <f t="shared" si="6"/>
        <v>17160</v>
      </c>
      <c r="C27">
        <f t="shared" si="7"/>
        <v>-17160</v>
      </c>
      <c r="D27">
        <f t="shared" si="4"/>
        <v>-21120</v>
      </c>
      <c r="E27">
        <f t="shared" si="5"/>
        <v>21120</v>
      </c>
    </row>
    <row r="28" spans="1:5" x14ac:dyDescent="0.35">
      <c r="A28">
        <v>2830</v>
      </c>
      <c r="B28">
        <f t="shared" si="6"/>
        <v>21120</v>
      </c>
      <c r="C28">
        <f t="shared" si="7"/>
        <v>-21120</v>
      </c>
      <c r="D28">
        <f t="shared" si="4"/>
        <v>-21120</v>
      </c>
      <c r="E28">
        <f t="shared" si="5"/>
        <v>21120</v>
      </c>
    </row>
    <row r="29" spans="1:5" x14ac:dyDescent="0.35">
      <c r="A29">
        <v>2900</v>
      </c>
      <c r="B29">
        <f t="shared" si="6"/>
        <v>30360</v>
      </c>
      <c r="C29">
        <f t="shared" si="7"/>
        <v>-30360</v>
      </c>
      <c r="D29">
        <f t="shared" si="4"/>
        <v>-21120</v>
      </c>
      <c r="E29">
        <f t="shared" si="5"/>
        <v>21120</v>
      </c>
    </row>
    <row r="32" spans="1:5" x14ac:dyDescent="0.35">
      <c r="A32" t="s">
        <v>206</v>
      </c>
      <c r="B32" t="s">
        <v>211</v>
      </c>
      <c r="C32" t="s">
        <v>212</v>
      </c>
      <c r="D32" t="s">
        <v>213</v>
      </c>
      <c r="E32" t="s">
        <v>214</v>
      </c>
    </row>
    <row r="33" spans="1:5" x14ac:dyDescent="0.35">
      <c r="A33">
        <v>2300</v>
      </c>
      <c r="B33">
        <f>MAX(A33-$B$5,0)</f>
        <v>0</v>
      </c>
      <c r="C33">
        <f>MIN($B$5-A33,0)</f>
        <v>0</v>
      </c>
      <c r="D33">
        <f>MAX($B$5-A33,0)</f>
        <v>300</v>
      </c>
      <c r="E33">
        <f>MIN(A33-$B$5,0)</f>
        <v>-300</v>
      </c>
    </row>
    <row r="34" spans="1:5" x14ac:dyDescent="0.35">
      <c r="A34">
        <v>2370</v>
      </c>
      <c r="B34">
        <f t="shared" ref="B34:B43" si="8">MAX(A34-$B$5,0)</f>
        <v>0</v>
      </c>
      <c r="C34">
        <f t="shared" ref="C34:C43" si="9">MIN($B$5-A34,0)</f>
        <v>0</v>
      </c>
      <c r="D34">
        <f t="shared" ref="D34:D43" si="10">MAX($B$5-A34,0)</f>
        <v>230</v>
      </c>
      <c r="E34">
        <f t="shared" ref="E34:E43" si="11">MIN(A34-$B$5,0)</f>
        <v>-230</v>
      </c>
    </row>
    <row r="35" spans="1:5" x14ac:dyDescent="0.35">
      <c r="A35">
        <v>2400</v>
      </c>
      <c r="B35">
        <f t="shared" si="8"/>
        <v>0</v>
      </c>
      <c r="C35">
        <f t="shared" si="9"/>
        <v>0</v>
      </c>
      <c r="D35">
        <f t="shared" si="10"/>
        <v>200</v>
      </c>
      <c r="E35">
        <f t="shared" si="11"/>
        <v>-200</v>
      </c>
    </row>
    <row r="36" spans="1:5" x14ac:dyDescent="0.35">
      <c r="A36">
        <v>2440</v>
      </c>
      <c r="B36">
        <f t="shared" si="8"/>
        <v>0</v>
      </c>
      <c r="C36">
        <f t="shared" si="9"/>
        <v>0</v>
      </c>
      <c r="D36">
        <f t="shared" si="10"/>
        <v>160</v>
      </c>
      <c r="E36">
        <f t="shared" si="11"/>
        <v>-160</v>
      </c>
    </row>
    <row r="37" spans="1:5" x14ac:dyDescent="0.35">
      <c r="A37">
        <v>2500</v>
      </c>
      <c r="B37">
        <f t="shared" si="8"/>
        <v>0</v>
      </c>
      <c r="C37">
        <f t="shared" si="9"/>
        <v>0</v>
      </c>
      <c r="D37">
        <f t="shared" si="10"/>
        <v>100</v>
      </c>
      <c r="E37">
        <f t="shared" si="11"/>
        <v>-100</v>
      </c>
    </row>
    <row r="38" spans="1:5" x14ac:dyDescent="0.35">
      <c r="A38">
        <v>2600</v>
      </c>
      <c r="B38">
        <f t="shared" si="8"/>
        <v>0</v>
      </c>
      <c r="C38">
        <f t="shared" si="9"/>
        <v>0</v>
      </c>
      <c r="D38">
        <f t="shared" si="10"/>
        <v>0</v>
      </c>
      <c r="E38">
        <f t="shared" si="11"/>
        <v>0</v>
      </c>
    </row>
    <row r="39" spans="1:5" x14ac:dyDescent="0.35">
      <c r="A39">
        <v>2670</v>
      </c>
      <c r="B39">
        <f t="shared" si="8"/>
        <v>70</v>
      </c>
      <c r="C39">
        <f t="shared" si="9"/>
        <v>-70</v>
      </c>
      <c r="D39">
        <f t="shared" si="10"/>
        <v>0</v>
      </c>
      <c r="E39">
        <f t="shared" si="11"/>
        <v>0</v>
      </c>
    </row>
    <row r="40" spans="1:5" x14ac:dyDescent="0.35">
      <c r="A40">
        <v>2700</v>
      </c>
      <c r="B40">
        <f t="shared" si="8"/>
        <v>100</v>
      </c>
      <c r="C40">
        <f t="shared" si="9"/>
        <v>-100</v>
      </c>
      <c r="D40">
        <f t="shared" si="10"/>
        <v>0</v>
      </c>
      <c r="E40">
        <f t="shared" si="11"/>
        <v>0</v>
      </c>
    </row>
    <row r="41" spans="1:5" x14ac:dyDescent="0.35">
      <c r="A41">
        <v>2800</v>
      </c>
      <c r="B41">
        <f t="shared" si="8"/>
        <v>200</v>
      </c>
      <c r="C41">
        <f t="shared" si="9"/>
        <v>-200</v>
      </c>
      <c r="D41">
        <f t="shared" si="10"/>
        <v>0</v>
      </c>
      <c r="E41">
        <f t="shared" si="11"/>
        <v>0</v>
      </c>
    </row>
    <row r="42" spans="1:5" x14ac:dyDescent="0.35">
      <c r="A42">
        <v>2830</v>
      </c>
      <c r="B42">
        <f t="shared" si="8"/>
        <v>230</v>
      </c>
      <c r="C42">
        <f t="shared" si="9"/>
        <v>-230</v>
      </c>
      <c r="D42">
        <f t="shared" si="10"/>
        <v>0</v>
      </c>
      <c r="E42">
        <f t="shared" si="11"/>
        <v>0</v>
      </c>
    </row>
    <row r="43" spans="1:5" x14ac:dyDescent="0.35">
      <c r="A43">
        <v>2900</v>
      </c>
      <c r="B43">
        <f t="shared" si="8"/>
        <v>300</v>
      </c>
      <c r="C43">
        <f t="shared" si="9"/>
        <v>-300</v>
      </c>
      <c r="D43">
        <f t="shared" si="10"/>
        <v>0</v>
      </c>
      <c r="E43">
        <f t="shared" si="1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05B9C-BBB7-4FF7-A096-88A83B0E2DC5}">
  <dimension ref="A2:I27"/>
  <sheetViews>
    <sheetView topLeftCell="C16" workbookViewId="0">
      <selection activeCell="I26" sqref="I26"/>
    </sheetView>
  </sheetViews>
  <sheetFormatPr defaultRowHeight="14.5" x14ac:dyDescent="0.35"/>
  <cols>
    <col min="1" max="1" width="15" bestFit="1" customWidth="1"/>
    <col min="2" max="2" width="22.81640625" bestFit="1" customWidth="1"/>
    <col min="3" max="3" width="23" bestFit="1" customWidth="1"/>
    <col min="4" max="4" width="22.7265625" bestFit="1" customWidth="1"/>
    <col min="5" max="5" width="22.90625" bestFit="1" customWidth="1"/>
    <col min="6" max="6" width="22.81640625" bestFit="1" customWidth="1"/>
    <col min="7" max="7" width="23" bestFit="1" customWidth="1"/>
    <col min="8" max="8" width="22.7265625" bestFit="1" customWidth="1"/>
    <col min="9" max="9" width="22.90625" bestFit="1" customWidth="1"/>
  </cols>
  <sheetData>
    <row r="2" spans="1:9" x14ac:dyDescent="0.35">
      <c r="B2" t="s">
        <v>215</v>
      </c>
    </row>
    <row r="3" spans="1:9" x14ac:dyDescent="0.35">
      <c r="A3" t="s">
        <v>109</v>
      </c>
      <c r="B3">
        <v>68</v>
      </c>
    </row>
    <row r="4" spans="1:9" x14ac:dyDescent="0.35">
      <c r="A4" t="s">
        <v>216</v>
      </c>
      <c r="B4">
        <v>70</v>
      </c>
    </row>
    <row r="5" spans="1:9" x14ac:dyDescent="0.35">
      <c r="A5" t="s">
        <v>217</v>
      </c>
      <c r="B5">
        <v>70</v>
      </c>
    </row>
    <row r="6" spans="1:9" x14ac:dyDescent="0.35">
      <c r="A6" t="s">
        <v>199</v>
      </c>
      <c r="B6">
        <v>3</v>
      </c>
    </row>
    <row r="7" spans="1:9" x14ac:dyDescent="0.35">
      <c r="A7" t="s">
        <v>200</v>
      </c>
      <c r="B7">
        <v>2.73</v>
      </c>
    </row>
    <row r="10" spans="1:9" x14ac:dyDescent="0.35">
      <c r="A10" t="s">
        <v>187</v>
      </c>
      <c r="B10" t="s">
        <v>221</v>
      </c>
      <c r="C10" t="s">
        <v>222</v>
      </c>
      <c r="D10" t="s">
        <v>223</v>
      </c>
      <c r="E10" t="s">
        <v>224</v>
      </c>
      <c r="F10" t="s">
        <v>218</v>
      </c>
      <c r="G10" t="s">
        <v>225</v>
      </c>
      <c r="H10" t="s">
        <v>219</v>
      </c>
      <c r="I10" t="s">
        <v>220</v>
      </c>
    </row>
    <row r="11" spans="1:9" x14ac:dyDescent="0.35">
      <c r="A11">
        <v>61</v>
      </c>
      <c r="B11">
        <f>MAX($B$5-A11,0)</f>
        <v>9</v>
      </c>
      <c r="C11">
        <f>MIN(A11-$B$5,0)</f>
        <v>-9</v>
      </c>
      <c r="D11">
        <f>MAX(A11-$B$4,0)</f>
        <v>0</v>
      </c>
      <c r="E11">
        <f>MIN($B$4-A11,0)</f>
        <v>0</v>
      </c>
      <c r="F11">
        <f>B11-$B$7</f>
        <v>6.27</v>
      </c>
      <c r="G11">
        <f>C11+$B$7</f>
        <v>-6.27</v>
      </c>
      <c r="H11">
        <f>D11-$B$6</f>
        <v>-3</v>
      </c>
      <c r="I11">
        <f>E11+$B$6</f>
        <v>3</v>
      </c>
    </row>
    <row r="12" spans="1:9" x14ac:dyDescent="0.35">
      <c r="A12">
        <v>64</v>
      </c>
      <c r="B12">
        <f t="shared" ref="B12:B17" si="0">MAX($B$5-A12,0)</f>
        <v>6</v>
      </c>
      <c r="C12">
        <f t="shared" ref="C12:C17" si="1">MIN(A12-$B$5,0)</f>
        <v>-6</v>
      </c>
      <c r="D12">
        <f t="shared" ref="D12:D17" si="2">MAX(A12-$B$4,0)</f>
        <v>0</v>
      </c>
      <c r="E12">
        <f t="shared" ref="E12:E17" si="3">MIN($B$4-A12,0)</f>
        <v>0</v>
      </c>
      <c r="F12">
        <f t="shared" ref="F12:F17" si="4">B12-$B$7</f>
        <v>3.27</v>
      </c>
      <c r="G12">
        <f t="shared" ref="G12:G17" si="5">C12+$B$7</f>
        <v>-3.27</v>
      </c>
      <c r="H12">
        <f t="shared" ref="H12:H17" si="6">D12-$B$6</f>
        <v>-3</v>
      </c>
      <c r="I12">
        <f t="shared" ref="I12:I17" si="7">E12+$B$6</f>
        <v>3</v>
      </c>
    </row>
    <row r="13" spans="1:9" x14ac:dyDescent="0.35">
      <c r="A13">
        <v>67</v>
      </c>
      <c r="B13">
        <f t="shared" si="0"/>
        <v>3</v>
      </c>
      <c r="C13">
        <f t="shared" si="1"/>
        <v>-3</v>
      </c>
      <c r="D13">
        <f t="shared" si="2"/>
        <v>0</v>
      </c>
      <c r="E13">
        <f t="shared" si="3"/>
        <v>0</v>
      </c>
      <c r="F13">
        <f t="shared" si="4"/>
        <v>0.27</v>
      </c>
      <c r="G13">
        <f t="shared" si="5"/>
        <v>-0.27</v>
      </c>
      <c r="H13">
        <f t="shared" si="6"/>
        <v>-3</v>
      </c>
      <c r="I13">
        <f t="shared" si="7"/>
        <v>3</v>
      </c>
    </row>
    <row r="14" spans="1:9" x14ac:dyDescent="0.35">
      <c r="A14">
        <v>70</v>
      </c>
      <c r="B14">
        <f t="shared" si="0"/>
        <v>0</v>
      </c>
      <c r="C14">
        <f t="shared" si="1"/>
        <v>0</v>
      </c>
      <c r="D14">
        <f t="shared" si="2"/>
        <v>0</v>
      </c>
      <c r="E14">
        <f t="shared" si="3"/>
        <v>0</v>
      </c>
      <c r="F14">
        <f t="shared" si="4"/>
        <v>-2.73</v>
      </c>
      <c r="G14">
        <f t="shared" si="5"/>
        <v>2.73</v>
      </c>
      <c r="H14">
        <f t="shared" si="6"/>
        <v>-3</v>
      </c>
      <c r="I14">
        <f t="shared" si="7"/>
        <v>3</v>
      </c>
    </row>
    <row r="15" spans="1:9" x14ac:dyDescent="0.35">
      <c r="A15">
        <v>73</v>
      </c>
      <c r="B15">
        <f t="shared" si="0"/>
        <v>0</v>
      </c>
      <c r="C15">
        <f t="shared" si="1"/>
        <v>0</v>
      </c>
      <c r="D15">
        <f t="shared" si="2"/>
        <v>3</v>
      </c>
      <c r="E15">
        <f t="shared" si="3"/>
        <v>-3</v>
      </c>
      <c r="F15">
        <f t="shared" si="4"/>
        <v>-2.73</v>
      </c>
      <c r="G15">
        <f t="shared" si="5"/>
        <v>2.73</v>
      </c>
      <c r="H15">
        <f t="shared" si="6"/>
        <v>0</v>
      </c>
      <c r="I15">
        <f t="shared" si="7"/>
        <v>0</v>
      </c>
    </row>
    <row r="16" spans="1:9" x14ac:dyDescent="0.35">
      <c r="A16">
        <v>76</v>
      </c>
      <c r="B16">
        <f t="shared" si="0"/>
        <v>0</v>
      </c>
      <c r="C16">
        <f t="shared" si="1"/>
        <v>0</v>
      </c>
      <c r="D16">
        <f t="shared" si="2"/>
        <v>6</v>
      </c>
      <c r="E16">
        <f t="shared" si="3"/>
        <v>-6</v>
      </c>
      <c r="F16">
        <f t="shared" si="4"/>
        <v>-2.73</v>
      </c>
      <c r="G16">
        <f t="shared" si="5"/>
        <v>2.73</v>
      </c>
      <c r="H16">
        <f t="shared" si="6"/>
        <v>3</v>
      </c>
      <c r="I16">
        <f t="shared" si="7"/>
        <v>-3</v>
      </c>
    </row>
    <row r="17" spans="1:9" x14ac:dyDescent="0.35">
      <c r="A17">
        <v>79</v>
      </c>
      <c r="B17">
        <f t="shared" si="0"/>
        <v>0</v>
      </c>
      <c r="C17">
        <f t="shared" si="1"/>
        <v>0</v>
      </c>
      <c r="D17">
        <f t="shared" si="2"/>
        <v>9</v>
      </c>
      <c r="E17">
        <f t="shared" si="3"/>
        <v>-9</v>
      </c>
      <c r="F17">
        <f t="shared" si="4"/>
        <v>-2.73</v>
      </c>
      <c r="G17">
        <f t="shared" si="5"/>
        <v>2.73</v>
      </c>
      <c r="H17">
        <f t="shared" si="6"/>
        <v>6</v>
      </c>
      <c r="I17">
        <f t="shared" si="7"/>
        <v>-6</v>
      </c>
    </row>
    <row r="20" spans="1:9" x14ac:dyDescent="0.35">
      <c r="A20" t="s">
        <v>187</v>
      </c>
      <c r="B20" t="s">
        <v>218</v>
      </c>
      <c r="C20" t="s">
        <v>225</v>
      </c>
      <c r="D20" t="s">
        <v>219</v>
      </c>
      <c r="E20" t="s">
        <v>220</v>
      </c>
    </row>
    <row r="21" spans="1:9" x14ac:dyDescent="0.35">
      <c r="A21">
        <v>61</v>
      </c>
      <c r="B21">
        <v>6.27</v>
      </c>
      <c r="C21">
        <v>-6.27</v>
      </c>
      <c r="D21">
        <v>-3</v>
      </c>
      <c r="E21">
        <v>3</v>
      </c>
    </row>
    <row r="22" spans="1:9" x14ac:dyDescent="0.35">
      <c r="A22">
        <v>64</v>
      </c>
      <c r="B22">
        <v>3.27</v>
      </c>
      <c r="C22">
        <v>-3.27</v>
      </c>
      <c r="D22">
        <v>-3</v>
      </c>
      <c r="E22">
        <v>3</v>
      </c>
    </row>
    <row r="23" spans="1:9" x14ac:dyDescent="0.35">
      <c r="A23">
        <v>67</v>
      </c>
      <c r="B23">
        <v>0.27</v>
      </c>
      <c r="C23">
        <v>-0.27</v>
      </c>
      <c r="D23">
        <v>-3</v>
      </c>
      <c r="E23">
        <v>3</v>
      </c>
    </row>
    <row r="24" spans="1:9" x14ac:dyDescent="0.35">
      <c r="A24">
        <v>70</v>
      </c>
      <c r="B24">
        <v>-2.73</v>
      </c>
      <c r="C24">
        <v>2.73</v>
      </c>
      <c r="D24">
        <v>-3</v>
      </c>
      <c r="E24">
        <v>3</v>
      </c>
    </row>
    <row r="25" spans="1:9" x14ac:dyDescent="0.35">
      <c r="A25">
        <v>73</v>
      </c>
      <c r="B25">
        <v>-2.73</v>
      </c>
      <c r="C25">
        <v>2.73</v>
      </c>
      <c r="D25">
        <v>0</v>
      </c>
      <c r="E25">
        <v>0</v>
      </c>
    </row>
    <row r="26" spans="1:9" x14ac:dyDescent="0.35">
      <c r="A26">
        <v>76</v>
      </c>
      <c r="B26">
        <v>-2.73</v>
      </c>
      <c r="C26">
        <v>2.73</v>
      </c>
      <c r="D26">
        <v>3</v>
      </c>
      <c r="E26">
        <v>-3</v>
      </c>
    </row>
    <row r="27" spans="1:9" x14ac:dyDescent="0.35">
      <c r="A27">
        <v>79</v>
      </c>
      <c r="B27">
        <v>-2.73</v>
      </c>
      <c r="C27">
        <v>2.73</v>
      </c>
      <c r="D27">
        <v>6</v>
      </c>
      <c r="E27">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B3DE-16D3-4064-B79D-E4AFCFEE88A7}">
  <dimension ref="A2:H18"/>
  <sheetViews>
    <sheetView topLeftCell="A13" workbookViewId="0">
      <selection activeCell="B18" sqref="B18"/>
    </sheetView>
  </sheetViews>
  <sheetFormatPr defaultRowHeight="14.5" x14ac:dyDescent="0.35"/>
  <cols>
    <col min="1" max="1" width="34.81640625" bestFit="1" customWidth="1"/>
    <col min="3" max="3" width="15.81640625" bestFit="1" customWidth="1"/>
    <col min="7" max="7" width="32.90625" bestFit="1" customWidth="1"/>
  </cols>
  <sheetData>
    <row r="2" spans="1:8" x14ac:dyDescent="0.35">
      <c r="B2" t="s">
        <v>21</v>
      </c>
    </row>
    <row r="3" spans="1:8" x14ac:dyDescent="0.35">
      <c r="A3" t="s">
        <v>20</v>
      </c>
      <c r="B3">
        <v>39</v>
      </c>
      <c r="G3" t="s">
        <v>32</v>
      </c>
      <c r="H3">
        <v>45</v>
      </c>
    </row>
    <row r="4" spans="1:8" x14ac:dyDescent="0.35">
      <c r="A4" t="s">
        <v>22</v>
      </c>
      <c r="B4">
        <v>372450</v>
      </c>
      <c r="C4" t="s">
        <v>23</v>
      </c>
      <c r="D4">
        <v>9550</v>
      </c>
      <c r="G4" t="s">
        <v>33</v>
      </c>
      <c r="H4">
        <v>2.35</v>
      </c>
    </row>
    <row r="5" spans="1:8" x14ac:dyDescent="0.35">
      <c r="G5" t="s">
        <v>34</v>
      </c>
      <c r="H5">
        <v>1</v>
      </c>
    </row>
    <row r="6" spans="1:8" x14ac:dyDescent="0.35">
      <c r="A6" t="s">
        <v>24</v>
      </c>
      <c r="B6">
        <v>55</v>
      </c>
    </row>
    <row r="7" spans="1:8" x14ac:dyDescent="0.35">
      <c r="A7" t="s">
        <v>25</v>
      </c>
      <c r="B7">
        <v>25</v>
      </c>
    </row>
    <row r="9" spans="1:8" x14ac:dyDescent="0.35">
      <c r="A9" t="s">
        <v>26</v>
      </c>
    </row>
    <row r="10" spans="1:8" x14ac:dyDescent="0.35">
      <c r="B10" t="s">
        <v>28</v>
      </c>
      <c r="C10" t="s">
        <v>29</v>
      </c>
    </row>
    <row r="11" spans="1:8" x14ac:dyDescent="0.35">
      <c r="A11" t="s">
        <v>27</v>
      </c>
      <c r="B11">
        <v>39</v>
      </c>
      <c r="C11">
        <v>39</v>
      </c>
    </row>
    <row r="12" spans="1:8" x14ac:dyDescent="0.35">
      <c r="A12" t="s">
        <v>30</v>
      </c>
      <c r="B12">
        <f>B7-B11</f>
        <v>-14</v>
      </c>
      <c r="C12">
        <f>B6-C11</f>
        <v>16</v>
      </c>
    </row>
    <row r="13" spans="1:8" x14ac:dyDescent="0.35">
      <c r="A13" t="s">
        <v>31</v>
      </c>
      <c r="B13">
        <f>B12*D4</f>
        <v>-133700</v>
      </c>
      <c r="C13">
        <f>C12*D4</f>
        <v>152800</v>
      </c>
    </row>
    <row r="15" spans="1:8" x14ac:dyDescent="0.35">
      <c r="A15" t="s">
        <v>35</v>
      </c>
      <c r="B15" t="s">
        <v>28</v>
      </c>
      <c r="C15" t="s">
        <v>29</v>
      </c>
    </row>
    <row r="16" spans="1:8" x14ac:dyDescent="0.35">
      <c r="A16" t="s">
        <v>36</v>
      </c>
      <c r="B16">
        <f>H4*D4</f>
        <v>22442.5</v>
      </c>
      <c r="C16">
        <f>H4*D4</f>
        <v>22442.5</v>
      </c>
      <c r="G16" t="s">
        <v>44</v>
      </c>
    </row>
    <row r="17" spans="1:7" x14ac:dyDescent="0.35">
      <c r="A17" t="s">
        <v>35</v>
      </c>
      <c r="B17">
        <f>-H4</f>
        <v>-2.35</v>
      </c>
      <c r="C17">
        <f>(B6-H3)-H4</f>
        <v>7.65</v>
      </c>
      <c r="G17" t="s">
        <v>43</v>
      </c>
    </row>
    <row r="18" spans="1:7" x14ac:dyDescent="0.35">
      <c r="A18" t="s">
        <v>45</v>
      </c>
      <c r="B18">
        <f>B17*D4</f>
        <v>-22442.5</v>
      </c>
      <c r="C18">
        <f>C17*D4</f>
        <v>73057.5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ADDAE-9393-438C-B18D-0072E4F3C6A8}">
  <dimension ref="A2:D66"/>
  <sheetViews>
    <sheetView topLeftCell="A43" workbookViewId="0">
      <selection activeCell="B52" sqref="B52"/>
    </sheetView>
  </sheetViews>
  <sheetFormatPr defaultRowHeight="14.5" x14ac:dyDescent="0.35"/>
  <cols>
    <col min="1" max="1" width="34.6328125" bestFit="1" customWidth="1"/>
    <col min="2" max="2" width="38.1796875" bestFit="1" customWidth="1"/>
    <col min="3" max="3" width="25.90625" bestFit="1" customWidth="1"/>
    <col min="4" max="4" width="13.6328125" bestFit="1" customWidth="1"/>
  </cols>
  <sheetData>
    <row r="2" spans="1:3" x14ac:dyDescent="0.35">
      <c r="B2" t="s">
        <v>50</v>
      </c>
    </row>
    <row r="3" spans="1:3" x14ac:dyDescent="0.35">
      <c r="A3" t="s">
        <v>48</v>
      </c>
      <c r="B3">
        <v>1470</v>
      </c>
    </row>
    <row r="4" spans="1:3" x14ac:dyDescent="0.35">
      <c r="A4" t="s">
        <v>49</v>
      </c>
    </row>
    <row r="5" spans="1:3" x14ac:dyDescent="0.35">
      <c r="A5" t="s">
        <v>51</v>
      </c>
      <c r="B5">
        <v>1500</v>
      </c>
    </row>
    <row r="6" spans="1:3" x14ac:dyDescent="0.35">
      <c r="A6" t="s">
        <v>52</v>
      </c>
      <c r="C6">
        <v>200</v>
      </c>
    </row>
    <row r="7" spans="1:3" x14ac:dyDescent="0.35">
      <c r="A7" t="s">
        <v>60</v>
      </c>
      <c r="B7">
        <v>84.75</v>
      </c>
    </row>
    <row r="8" spans="1:3" x14ac:dyDescent="0.35">
      <c r="A8" t="s">
        <v>65</v>
      </c>
      <c r="B8">
        <v>1520</v>
      </c>
    </row>
    <row r="9" spans="1:3" x14ac:dyDescent="0.35">
      <c r="A9" t="s">
        <v>68</v>
      </c>
      <c r="B9">
        <v>1470</v>
      </c>
    </row>
    <row r="11" spans="1:3" x14ac:dyDescent="0.35">
      <c r="A11" t="s">
        <v>54</v>
      </c>
      <c r="B11" t="s">
        <v>55</v>
      </c>
      <c r="C11" t="s">
        <v>59</v>
      </c>
    </row>
    <row r="12" spans="1:3" x14ac:dyDescent="0.35">
      <c r="A12">
        <v>1340</v>
      </c>
      <c r="B12" t="s">
        <v>56</v>
      </c>
      <c r="C12">
        <f>MAX(A12-$B$5,0)</f>
        <v>0</v>
      </c>
    </row>
    <row r="13" spans="1:3" x14ac:dyDescent="0.35">
      <c r="A13">
        <v>1380</v>
      </c>
      <c r="B13" t="s">
        <v>56</v>
      </c>
      <c r="C13">
        <f t="shared" ref="C13:C19" si="0">MAX(A13-$B$5,0)</f>
        <v>0</v>
      </c>
    </row>
    <row r="14" spans="1:3" x14ac:dyDescent="0.35">
      <c r="A14">
        <v>1420</v>
      </c>
      <c r="B14" t="s">
        <v>56</v>
      </c>
      <c r="C14">
        <f t="shared" si="0"/>
        <v>0</v>
      </c>
    </row>
    <row r="15" spans="1:3" x14ac:dyDescent="0.35">
      <c r="A15">
        <v>1460</v>
      </c>
      <c r="B15" t="s">
        <v>56</v>
      </c>
      <c r="C15">
        <f t="shared" si="0"/>
        <v>0</v>
      </c>
    </row>
    <row r="16" spans="1:3" x14ac:dyDescent="0.35">
      <c r="A16">
        <v>1500</v>
      </c>
      <c r="B16" t="s">
        <v>57</v>
      </c>
      <c r="C16">
        <f t="shared" si="0"/>
        <v>0</v>
      </c>
    </row>
    <row r="17" spans="1:3" x14ac:dyDescent="0.35">
      <c r="A17">
        <v>1540</v>
      </c>
      <c r="B17" t="s">
        <v>58</v>
      </c>
      <c r="C17">
        <f>MAX(A17-$B$5,0)</f>
        <v>40</v>
      </c>
    </row>
    <row r="18" spans="1:3" x14ac:dyDescent="0.35">
      <c r="A18">
        <v>1580</v>
      </c>
      <c r="B18" t="s">
        <v>58</v>
      </c>
      <c r="C18">
        <f t="shared" si="0"/>
        <v>80</v>
      </c>
    </row>
    <row r="19" spans="1:3" x14ac:dyDescent="0.35">
      <c r="A19">
        <v>1620</v>
      </c>
      <c r="B19" t="s">
        <v>58</v>
      </c>
      <c r="C19">
        <f t="shared" si="0"/>
        <v>120</v>
      </c>
    </row>
    <row r="20" spans="1:3" x14ac:dyDescent="0.35">
      <c r="A20">
        <v>1650</v>
      </c>
      <c r="B20" t="s">
        <v>58</v>
      </c>
      <c r="C20">
        <f>MAX(A20-$B$5,0)</f>
        <v>150</v>
      </c>
    </row>
    <row r="22" spans="1:3" x14ac:dyDescent="0.35">
      <c r="A22" t="s">
        <v>54</v>
      </c>
      <c r="B22" t="s">
        <v>88</v>
      </c>
    </row>
    <row r="23" spans="1:3" x14ac:dyDescent="0.35">
      <c r="A23">
        <v>1340</v>
      </c>
      <c r="B23">
        <f>MAX(A23-$B$5,0)</f>
        <v>0</v>
      </c>
    </row>
    <row r="24" spans="1:3" x14ac:dyDescent="0.35">
      <c r="A24">
        <v>1380</v>
      </c>
      <c r="B24">
        <f t="shared" ref="B24:B31" si="1">MAX(A24-$B$5,0)</f>
        <v>0</v>
      </c>
    </row>
    <row r="25" spans="1:3" x14ac:dyDescent="0.35">
      <c r="A25">
        <v>1420</v>
      </c>
      <c r="B25">
        <f t="shared" si="1"/>
        <v>0</v>
      </c>
    </row>
    <row r="26" spans="1:3" x14ac:dyDescent="0.35">
      <c r="A26">
        <v>1460</v>
      </c>
      <c r="B26">
        <f t="shared" si="1"/>
        <v>0</v>
      </c>
    </row>
    <row r="27" spans="1:3" x14ac:dyDescent="0.35">
      <c r="A27">
        <v>1500</v>
      </c>
      <c r="B27">
        <f t="shared" si="1"/>
        <v>0</v>
      </c>
    </row>
    <row r="28" spans="1:3" x14ac:dyDescent="0.35">
      <c r="A28">
        <v>1540</v>
      </c>
      <c r="B28">
        <f t="shared" si="1"/>
        <v>40</v>
      </c>
    </row>
    <row r="29" spans="1:3" x14ac:dyDescent="0.35">
      <c r="A29">
        <v>1580</v>
      </c>
      <c r="B29">
        <f t="shared" si="1"/>
        <v>80</v>
      </c>
    </row>
    <row r="30" spans="1:3" x14ac:dyDescent="0.35">
      <c r="A30">
        <v>1620</v>
      </c>
      <c r="B30">
        <f t="shared" si="1"/>
        <v>120</v>
      </c>
    </row>
    <row r="31" spans="1:3" x14ac:dyDescent="0.35">
      <c r="A31">
        <v>1650</v>
      </c>
      <c r="B31">
        <f t="shared" si="1"/>
        <v>150</v>
      </c>
    </row>
    <row r="38" spans="1:4" x14ac:dyDescent="0.35">
      <c r="A38" t="s">
        <v>54</v>
      </c>
      <c r="B38" t="s">
        <v>53</v>
      </c>
      <c r="C38" t="s">
        <v>61</v>
      </c>
      <c r="D38" t="s">
        <v>62</v>
      </c>
    </row>
    <row r="39" spans="1:4" x14ac:dyDescent="0.35">
      <c r="A39">
        <v>1340</v>
      </c>
      <c r="B39">
        <f>MAX(A39-$B$5,0)</f>
        <v>0</v>
      </c>
      <c r="C39">
        <v>84.75</v>
      </c>
      <c r="D39">
        <f>MAX((A39-$B$5-C39),-$B$7)</f>
        <v>-84.75</v>
      </c>
    </row>
    <row r="40" spans="1:4" x14ac:dyDescent="0.35">
      <c r="A40">
        <v>1380</v>
      </c>
      <c r="B40">
        <f t="shared" ref="B40:B47" si="2">MAX(A40-$B$5,0)</f>
        <v>0</v>
      </c>
      <c r="C40">
        <v>84.75</v>
      </c>
      <c r="D40">
        <f t="shared" ref="D40:D47" si="3">MAX((A40-$B$5-C40),-$B$7)</f>
        <v>-84.75</v>
      </c>
    </row>
    <row r="41" spans="1:4" x14ac:dyDescent="0.35">
      <c r="A41">
        <v>1420</v>
      </c>
      <c r="B41">
        <f t="shared" si="2"/>
        <v>0</v>
      </c>
      <c r="C41">
        <v>84.75</v>
      </c>
      <c r="D41">
        <f t="shared" si="3"/>
        <v>-84.75</v>
      </c>
    </row>
    <row r="42" spans="1:4" x14ac:dyDescent="0.35">
      <c r="A42">
        <v>1460</v>
      </c>
      <c r="B42">
        <f t="shared" si="2"/>
        <v>0</v>
      </c>
      <c r="C42">
        <v>84.75</v>
      </c>
      <c r="D42">
        <f t="shared" si="3"/>
        <v>-84.75</v>
      </c>
    </row>
    <row r="43" spans="1:4" x14ac:dyDescent="0.35">
      <c r="A43">
        <v>1500</v>
      </c>
      <c r="B43">
        <f t="shared" si="2"/>
        <v>0</v>
      </c>
      <c r="C43">
        <v>84.75</v>
      </c>
      <c r="D43">
        <f t="shared" si="3"/>
        <v>-84.75</v>
      </c>
    </row>
    <row r="44" spans="1:4" x14ac:dyDescent="0.35">
      <c r="A44">
        <v>1540</v>
      </c>
      <c r="B44">
        <f t="shared" si="2"/>
        <v>40</v>
      </c>
      <c r="C44">
        <v>84.75</v>
      </c>
      <c r="D44">
        <f t="shared" si="3"/>
        <v>-44.75</v>
      </c>
    </row>
    <row r="45" spans="1:4" x14ac:dyDescent="0.35">
      <c r="A45">
        <v>1580</v>
      </c>
      <c r="B45">
        <f t="shared" si="2"/>
        <v>80</v>
      </c>
      <c r="C45">
        <v>84.75</v>
      </c>
      <c r="D45">
        <f t="shared" si="3"/>
        <v>-4.75</v>
      </c>
    </row>
    <row r="46" spans="1:4" x14ac:dyDescent="0.35">
      <c r="A46">
        <v>1620</v>
      </c>
      <c r="B46">
        <f t="shared" si="2"/>
        <v>120</v>
      </c>
      <c r="C46">
        <v>84.75</v>
      </c>
      <c r="D46">
        <f t="shared" si="3"/>
        <v>35.25</v>
      </c>
    </row>
    <row r="47" spans="1:4" x14ac:dyDescent="0.35">
      <c r="A47">
        <v>1650</v>
      </c>
      <c r="B47">
        <f t="shared" si="2"/>
        <v>150</v>
      </c>
      <c r="C47">
        <v>84.75</v>
      </c>
      <c r="D47">
        <f t="shared" si="3"/>
        <v>65.25</v>
      </c>
    </row>
    <row r="49" spans="1:3" x14ac:dyDescent="0.35">
      <c r="A49" t="s">
        <v>54</v>
      </c>
      <c r="B49" t="s">
        <v>53</v>
      </c>
      <c r="C49" t="s">
        <v>62</v>
      </c>
    </row>
    <row r="50" spans="1:3" x14ac:dyDescent="0.35">
      <c r="A50">
        <v>1340</v>
      </c>
      <c r="B50">
        <f>MAX(A50-$B$5,0)</f>
        <v>0</v>
      </c>
      <c r="C50">
        <f>MAX((A50-$B$5-$B$7),-$B$7)</f>
        <v>-84.75</v>
      </c>
    </row>
    <row r="51" spans="1:3" x14ac:dyDescent="0.35">
      <c r="A51">
        <v>1380</v>
      </c>
      <c r="B51">
        <f t="shared" ref="B51:B58" si="4">MAX(A51-$B$5,0)</f>
        <v>0</v>
      </c>
      <c r="C51">
        <f t="shared" ref="C51:C58" si="5">MAX((A51-$B$5-$B$7),-$B$7)</f>
        <v>-84.75</v>
      </c>
    </row>
    <row r="52" spans="1:3" x14ac:dyDescent="0.35">
      <c r="A52">
        <v>1420</v>
      </c>
      <c r="B52">
        <f t="shared" si="4"/>
        <v>0</v>
      </c>
      <c r="C52">
        <f t="shared" si="5"/>
        <v>-84.75</v>
      </c>
    </row>
    <row r="53" spans="1:3" x14ac:dyDescent="0.35">
      <c r="A53">
        <v>1460</v>
      </c>
      <c r="B53">
        <f t="shared" si="4"/>
        <v>0</v>
      </c>
      <c r="C53">
        <f t="shared" si="5"/>
        <v>-84.75</v>
      </c>
    </row>
    <row r="54" spans="1:3" x14ac:dyDescent="0.35">
      <c r="A54">
        <v>1500</v>
      </c>
      <c r="B54">
        <f t="shared" si="4"/>
        <v>0</v>
      </c>
      <c r="C54">
        <f t="shared" si="5"/>
        <v>-84.75</v>
      </c>
    </row>
    <row r="55" spans="1:3" x14ac:dyDescent="0.35">
      <c r="A55">
        <v>1540</v>
      </c>
      <c r="B55">
        <f t="shared" si="4"/>
        <v>40</v>
      </c>
      <c r="C55">
        <f t="shared" si="5"/>
        <v>-44.75</v>
      </c>
    </row>
    <row r="56" spans="1:3" x14ac:dyDescent="0.35">
      <c r="A56">
        <v>1580</v>
      </c>
      <c r="B56">
        <f t="shared" si="4"/>
        <v>80</v>
      </c>
      <c r="C56">
        <f t="shared" si="5"/>
        <v>-4.75</v>
      </c>
    </row>
    <row r="57" spans="1:3" x14ac:dyDescent="0.35">
      <c r="A57">
        <v>1620</v>
      </c>
      <c r="B57">
        <f t="shared" si="4"/>
        <v>120</v>
      </c>
      <c r="C57">
        <f t="shared" si="5"/>
        <v>35.25</v>
      </c>
    </row>
    <row r="58" spans="1:3" x14ac:dyDescent="0.35">
      <c r="A58">
        <v>1650</v>
      </c>
      <c r="B58">
        <f t="shared" si="4"/>
        <v>150</v>
      </c>
      <c r="C58">
        <f t="shared" si="5"/>
        <v>65.25</v>
      </c>
    </row>
    <row r="64" spans="1:3" x14ac:dyDescent="0.35">
      <c r="A64" t="s">
        <v>66</v>
      </c>
      <c r="B64" t="s">
        <v>67</v>
      </c>
    </row>
    <row r="65" spans="1:2" x14ac:dyDescent="0.35">
      <c r="A65" t="s">
        <v>69</v>
      </c>
      <c r="B65">
        <f>B8-B5</f>
        <v>20</v>
      </c>
    </row>
    <row r="66" spans="1:2" x14ac:dyDescent="0.35">
      <c r="A66" t="s">
        <v>70</v>
      </c>
      <c r="B66">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7FE8-D661-486A-A20B-F48EBF1CEB71}">
  <dimension ref="A2:C35"/>
  <sheetViews>
    <sheetView topLeftCell="A16" workbookViewId="0">
      <selection activeCell="B22" sqref="B22"/>
    </sheetView>
  </sheetViews>
  <sheetFormatPr defaultRowHeight="14.5" x14ac:dyDescent="0.35"/>
  <cols>
    <col min="1" max="1" width="21.1796875" bestFit="1" customWidth="1"/>
    <col min="2" max="2" width="26.6328125" bestFit="1" customWidth="1"/>
    <col min="3" max="3" width="13.26953125" bestFit="1" customWidth="1"/>
  </cols>
  <sheetData>
    <row r="2" spans="1:3" x14ac:dyDescent="0.35">
      <c r="A2" t="s">
        <v>79</v>
      </c>
      <c r="C2" t="s">
        <v>50</v>
      </c>
    </row>
    <row r="3" spans="1:3" x14ac:dyDescent="0.35">
      <c r="A3" t="s">
        <v>80</v>
      </c>
      <c r="B3">
        <v>1250</v>
      </c>
    </row>
    <row r="4" spans="1:3" x14ac:dyDescent="0.35">
      <c r="A4" t="s">
        <v>81</v>
      </c>
      <c r="C4">
        <v>270</v>
      </c>
    </row>
    <row r="5" spans="1:3" x14ac:dyDescent="0.35">
      <c r="A5" t="s">
        <v>51</v>
      </c>
      <c r="C5">
        <v>300</v>
      </c>
    </row>
    <row r="6" spans="1:3" x14ac:dyDescent="0.35">
      <c r="A6" t="s">
        <v>82</v>
      </c>
      <c r="B6" t="s">
        <v>83</v>
      </c>
    </row>
    <row r="7" spans="1:3" x14ac:dyDescent="0.35">
      <c r="A7" t="s">
        <v>84</v>
      </c>
      <c r="C7">
        <v>6.4</v>
      </c>
    </row>
    <row r="9" spans="1:3" x14ac:dyDescent="0.35">
      <c r="A9" t="s">
        <v>54</v>
      </c>
      <c r="B9" t="s">
        <v>87</v>
      </c>
    </row>
    <row r="10" spans="1:3" x14ac:dyDescent="0.35">
      <c r="A10">
        <v>230</v>
      </c>
      <c r="B10">
        <f>MIN($C$5-A10,0)</f>
        <v>0</v>
      </c>
    </row>
    <row r="11" spans="1:3" x14ac:dyDescent="0.35">
      <c r="A11">
        <v>250</v>
      </c>
      <c r="B11">
        <f t="shared" ref="B11:B18" si="0">MIN($C$5-A11,0)</f>
        <v>0</v>
      </c>
    </row>
    <row r="12" spans="1:3" x14ac:dyDescent="0.35">
      <c r="A12">
        <v>270</v>
      </c>
      <c r="B12">
        <f t="shared" si="0"/>
        <v>0</v>
      </c>
    </row>
    <row r="13" spans="1:3" x14ac:dyDescent="0.35">
      <c r="A13">
        <v>290</v>
      </c>
      <c r="B13">
        <f t="shared" si="0"/>
        <v>0</v>
      </c>
    </row>
    <row r="14" spans="1:3" x14ac:dyDescent="0.35">
      <c r="A14">
        <v>300</v>
      </c>
      <c r="B14">
        <f t="shared" si="0"/>
        <v>0</v>
      </c>
    </row>
    <row r="15" spans="1:3" x14ac:dyDescent="0.35">
      <c r="A15">
        <v>310</v>
      </c>
      <c r="B15">
        <f t="shared" si="0"/>
        <v>-10</v>
      </c>
    </row>
    <row r="16" spans="1:3" x14ac:dyDescent="0.35">
      <c r="A16">
        <v>330</v>
      </c>
      <c r="B16">
        <f t="shared" si="0"/>
        <v>-30</v>
      </c>
    </row>
    <row r="17" spans="1:3" x14ac:dyDescent="0.35">
      <c r="A17">
        <v>350</v>
      </c>
      <c r="B17">
        <f t="shared" si="0"/>
        <v>-50</v>
      </c>
    </row>
    <row r="18" spans="1:3" x14ac:dyDescent="0.35">
      <c r="A18">
        <v>370</v>
      </c>
      <c r="B18">
        <f t="shared" si="0"/>
        <v>-70</v>
      </c>
    </row>
    <row r="20" spans="1:3" x14ac:dyDescent="0.35">
      <c r="A20" t="s">
        <v>54</v>
      </c>
      <c r="B20" t="s">
        <v>87</v>
      </c>
      <c r="C20" t="s">
        <v>93</v>
      </c>
    </row>
    <row r="21" spans="1:3" x14ac:dyDescent="0.35">
      <c r="A21">
        <v>230</v>
      </c>
      <c r="B21">
        <f>MIN($C$5-A21,0)</f>
        <v>0</v>
      </c>
      <c r="C21">
        <f>B21+$C$7</f>
        <v>6.4</v>
      </c>
    </row>
    <row r="22" spans="1:3" x14ac:dyDescent="0.35">
      <c r="A22">
        <v>250</v>
      </c>
      <c r="B22">
        <f t="shared" ref="B22:B29" si="1">MIN($C$5-A22,0)</f>
        <v>0</v>
      </c>
      <c r="C22">
        <f t="shared" ref="C22:C29" si="2">B22+$C$7</f>
        <v>6.4</v>
      </c>
    </row>
    <row r="23" spans="1:3" x14ac:dyDescent="0.35">
      <c r="A23">
        <v>270</v>
      </c>
      <c r="B23">
        <f t="shared" si="1"/>
        <v>0</v>
      </c>
      <c r="C23">
        <f t="shared" si="2"/>
        <v>6.4</v>
      </c>
    </row>
    <row r="24" spans="1:3" x14ac:dyDescent="0.35">
      <c r="A24">
        <v>290</v>
      </c>
      <c r="B24">
        <f t="shared" si="1"/>
        <v>0</v>
      </c>
      <c r="C24">
        <f t="shared" si="2"/>
        <v>6.4</v>
      </c>
    </row>
    <row r="25" spans="1:3" x14ac:dyDescent="0.35">
      <c r="A25">
        <v>300</v>
      </c>
      <c r="B25">
        <f t="shared" si="1"/>
        <v>0</v>
      </c>
      <c r="C25">
        <f t="shared" si="2"/>
        <v>6.4</v>
      </c>
    </row>
    <row r="26" spans="1:3" x14ac:dyDescent="0.35">
      <c r="A26">
        <v>310</v>
      </c>
      <c r="B26">
        <f t="shared" si="1"/>
        <v>-10</v>
      </c>
      <c r="C26">
        <f t="shared" si="2"/>
        <v>-3.5999999999999996</v>
      </c>
    </row>
    <row r="27" spans="1:3" x14ac:dyDescent="0.35">
      <c r="A27">
        <v>330</v>
      </c>
      <c r="B27">
        <f t="shared" si="1"/>
        <v>-30</v>
      </c>
      <c r="C27">
        <f t="shared" si="2"/>
        <v>-23.6</v>
      </c>
    </row>
    <row r="28" spans="1:3" x14ac:dyDescent="0.35">
      <c r="A28">
        <v>350</v>
      </c>
      <c r="B28">
        <f t="shared" si="1"/>
        <v>-50</v>
      </c>
      <c r="C28">
        <f t="shared" si="2"/>
        <v>-43.6</v>
      </c>
    </row>
    <row r="29" spans="1:3" x14ac:dyDescent="0.35">
      <c r="A29">
        <v>370</v>
      </c>
      <c r="B29">
        <f t="shared" si="1"/>
        <v>-70</v>
      </c>
      <c r="C29">
        <f t="shared" si="2"/>
        <v>-63.6</v>
      </c>
    </row>
    <row r="34" spans="1:2" x14ac:dyDescent="0.35">
      <c r="A34" t="s">
        <v>96</v>
      </c>
      <c r="B34" t="s">
        <v>97</v>
      </c>
    </row>
    <row r="35" spans="1:2" x14ac:dyDescent="0.35">
      <c r="B35">
        <f>300+6.4</f>
        <v>306.39999999999998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6C3C8-EB8C-4C6B-9E40-C13253F126E7}">
  <dimension ref="A2:C58"/>
  <sheetViews>
    <sheetView workbookViewId="0">
      <selection activeCell="A2" sqref="A2:B6"/>
    </sheetView>
  </sheetViews>
  <sheetFormatPr defaultRowHeight="14.5" x14ac:dyDescent="0.35"/>
  <cols>
    <col min="1" max="1" width="129.6328125" bestFit="1" customWidth="1"/>
    <col min="2" max="2" width="21.7265625" bestFit="1" customWidth="1"/>
    <col min="3" max="3" width="22.81640625" bestFit="1" customWidth="1"/>
  </cols>
  <sheetData>
    <row r="2" spans="1:2" x14ac:dyDescent="0.35">
      <c r="B2" t="s">
        <v>50</v>
      </c>
    </row>
    <row r="3" spans="1:2" x14ac:dyDescent="0.35">
      <c r="A3" t="s">
        <v>98</v>
      </c>
      <c r="B3">
        <v>2500</v>
      </c>
    </row>
    <row r="4" spans="1:2" x14ac:dyDescent="0.35">
      <c r="A4" t="s">
        <v>51</v>
      </c>
      <c r="B4">
        <v>2600</v>
      </c>
    </row>
    <row r="5" spans="1:2" x14ac:dyDescent="0.35">
      <c r="A5" t="s">
        <v>99</v>
      </c>
      <c r="B5">
        <v>70</v>
      </c>
    </row>
    <row r="6" spans="1:2" x14ac:dyDescent="0.35">
      <c r="A6" t="s">
        <v>100</v>
      </c>
      <c r="B6">
        <v>132</v>
      </c>
    </row>
    <row r="7" spans="1:2" x14ac:dyDescent="0.35">
      <c r="A7" t="s">
        <v>101</v>
      </c>
    </row>
    <row r="8" spans="1:2" x14ac:dyDescent="0.35">
      <c r="A8" t="s">
        <v>102</v>
      </c>
    </row>
    <row r="10" spans="1:2" x14ac:dyDescent="0.35">
      <c r="A10" t="s">
        <v>103</v>
      </c>
    </row>
    <row r="11" spans="1:2" x14ac:dyDescent="0.35">
      <c r="A11" t="s">
        <v>104</v>
      </c>
      <c r="B11">
        <v>2640</v>
      </c>
    </row>
    <row r="12" spans="1:2" x14ac:dyDescent="0.35">
      <c r="A12" t="s">
        <v>105</v>
      </c>
    </row>
    <row r="13" spans="1:2" x14ac:dyDescent="0.35">
      <c r="A13">
        <v>2400</v>
      </c>
    </row>
    <row r="14" spans="1:2" x14ac:dyDescent="0.35">
      <c r="A14">
        <v>2500</v>
      </c>
    </row>
    <row r="15" spans="1:2" x14ac:dyDescent="0.35">
      <c r="A15">
        <v>2600</v>
      </c>
    </row>
    <row r="16" spans="1:2" x14ac:dyDescent="0.35">
      <c r="A16">
        <v>2700</v>
      </c>
    </row>
    <row r="17" spans="1:1" x14ac:dyDescent="0.35">
      <c r="A17">
        <v>2800</v>
      </c>
    </row>
    <row r="19" spans="1:1" x14ac:dyDescent="0.35">
      <c r="A19" t="s">
        <v>106</v>
      </c>
    </row>
    <row r="20" spans="1:1" x14ac:dyDescent="0.35">
      <c r="A20">
        <v>2400</v>
      </c>
    </row>
    <row r="21" spans="1:1" x14ac:dyDescent="0.35">
      <c r="A21">
        <v>2500</v>
      </c>
    </row>
    <row r="22" spans="1:1" x14ac:dyDescent="0.35">
      <c r="A22">
        <v>2600</v>
      </c>
    </row>
    <row r="23" spans="1:1" x14ac:dyDescent="0.35">
      <c r="A23">
        <v>2700</v>
      </c>
    </row>
    <row r="24" spans="1:1" x14ac:dyDescent="0.35">
      <c r="A24">
        <v>2800</v>
      </c>
    </row>
    <row r="26" spans="1:1" x14ac:dyDescent="0.35">
      <c r="A26" t="s">
        <v>107</v>
      </c>
    </row>
    <row r="27" spans="1:1" x14ac:dyDescent="0.35">
      <c r="A27">
        <v>2400</v>
      </c>
    </row>
    <row r="28" spans="1:1" x14ac:dyDescent="0.35">
      <c r="A28">
        <v>2500</v>
      </c>
    </row>
    <row r="29" spans="1:1" x14ac:dyDescent="0.35">
      <c r="A29">
        <v>2600</v>
      </c>
    </row>
    <row r="30" spans="1:1" x14ac:dyDescent="0.35">
      <c r="A30">
        <v>2700</v>
      </c>
    </row>
    <row r="31" spans="1:1" x14ac:dyDescent="0.35">
      <c r="A31">
        <v>2800</v>
      </c>
    </row>
    <row r="34" spans="1:3" x14ac:dyDescent="0.35">
      <c r="A34" t="s">
        <v>108</v>
      </c>
    </row>
    <row r="35" spans="1:3" x14ac:dyDescent="0.35">
      <c r="A35" t="s">
        <v>109</v>
      </c>
      <c r="B35" t="s">
        <v>110</v>
      </c>
    </row>
    <row r="36" spans="1:3" x14ac:dyDescent="0.35">
      <c r="A36">
        <v>2400</v>
      </c>
      <c r="B36" t="s">
        <v>56</v>
      </c>
    </row>
    <row r="37" spans="1:3" x14ac:dyDescent="0.35">
      <c r="A37">
        <v>2500</v>
      </c>
      <c r="B37" t="s">
        <v>56</v>
      </c>
    </row>
    <row r="38" spans="1:3" x14ac:dyDescent="0.35">
      <c r="A38">
        <v>2600</v>
      </c>
      <c r="B38" t="s">
        <v>111</v>
      </c>
    </row>
    <row r="39" spans="1:3" x14ac:dyDescent="0.35">
      <c r="A39">
        <v>2700</v>
      </c>
      <c r="B39" t="s">
        <v>58</v>
      </c>
    </row>
    <row r="40" spans="1:3" x14ac:dyDescent="0.35">
      <c r="A40">
        <v>2800</v>
      </c>
      <c r="B40" t="s">
        <v>58</v>
      </c>
    </row>
    <row r="42" spans="1:3" x14ac:dyDescent="0.35">
      <c r="A42" t="s">
        <v>112</v>
      </c>
    </row>
    <row r="44" spans="1:3" x14ac:dyDescent="0.35">
      <c r="A44" t="s">
        <v>109</v>
      </c>
      <c r="B44" t="s">
        <v>113</v>
      </c>
      <c r="C44" t="s">
        <v>114</v>
      </c>
    </row>
    <row r="45" spans="1:3" x14ac:dyDescent="0.35">
      <c r="A45">
        <v>2400</v>
      </c>
      <c r="B45">
        <f>MAX(A45-$B$4,0)</f>
        <v>0</v>
      </c>
      <c r="C45">
        <f>MIN($B$4-A45,0)</f>
        <v>0</v>
      </c>
    </row>
    <row r="46" spans="1:3" x14ac:dyDescent="0.35">
      <c r="A46">
        <v>2500</v>
      </c>
      <c r="B46">
        <f t="shared" ref="B46:B49" si="0">MAX(A46-$B$4,0)</f>
        <v>0</v>
      </c>
      <c r="C46">
        <f t="shared" ref="C46:C49" si="1">MIN($B$4-A46,0)</f>
        <v>0</v>
      </c>
    </row>
    <row r="47" spans="1:3" x14ac:dyDescent="0.35">
      <c r="A47">
        <v>2600</v>
      </c>
      <c r="B47">
        <f t="shared" si="0"/>
        <v>0</v>
      </c>
      <c r="C47">
        <f t="shared" si="1"/>
        <v>0</v>
      </c>
    </row>
    <row r="48" spans="1:3" x14ac:dyDescent="0.35">
      <c r="A48">
        <v>2700</v>
      </c>
      <c r="B48">
        <f t="shared" si="0"/>
        <v>100</v>
      </c>
      <c r="C48">
        <f t="shared" si="1"/>
        <v>-100</v>
      </c>
    </row>
    <row r="49" spans="1:3" x14ac:dyDescent="0.35">
      <c r="A49">
        <v>2800</v>
      </c>
      <c r="B49">
        <f t="shared" si="0"/>
        <v>200</v>
      </c>
      <c r="C49">
        <f t="shared" si="1"/>
        <v>-200</v>
      </c>
    </row>
    <row r="53" spans="1:3" x14ac:dyDescent="0.35">
      <c r="A53" t="s">
        <v>109</v>
      </c>
      <c r="B53" t="s">
        <v>115</v>
      </c>
      <c r="C53" t="s">
        <v>116</v>
      </c>
    </row>
    <row r="54" spans="1:3" x14ac:dyDescent="0.35">
      <c r="A54">
        <v>2400</v>
      </c>
      <c r="B54">
        <f>-132*70</f>
        <v>-9240</v>
      </c>
      <c r="C54">
        <f>132*70</f>
        <v>9240</v>
      </c>
    </row>
    <row r="55" spans="1:3" x14ac:dyDescent="0.35">
      <c r="A55">
        <v>2500</v>
      </c>
      <c r="B55">
        <f t="shared" ref="B55:B56" si="2">-132*70</f>
        <v>-9240</v>
      </c>
      <c r="C55">
        <f t="shared" ref="C55:C56" si="3">132*70</f>
        <v>9240</v>
      </c>
    </row>
    <row r="56" spans="1:3" x14ac:dyDescent="0.35">
      <c r="A56">
        <v>2600</v>
      </c>
      <c r="B56">
        <f t="shared" si="2"/>
        <v>-9240</v>
      </c>
      <c r="C56">
        <f t="shared" si="3"/>
        <v>9240</v>
      </c>
    </row>
    <row r="57" spans="1:3" x14ac:dyDescent="0.35">
      <c r="A57">
        <v>2700</v>
      </c>
      <c r="B57">
        <f>132*(A57-2600-70)</f>
        <v>3960</v>
      </c>
      <c r="C57">
        <f>-132*(2700-2600-70)</f>
        <v>-3960</v>
      </c>
    </row>
    <row r="58" spans="1:3" x14ac:dyDescent="0.35">
      <c r="A58">
        <v>2800</v>
      </c>
      <c r="B58">
        <f>132*(A58-2600-70)</f>
        <v>17160</v>
      </c>
      <c r="C58">
        <f>-132*(2800-2600-70)</f>
        <v>-17160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9B033-6A0D-4422-93B3-3B43D7CFEA97}">
  <dimension ref="A2:C19"/>
  <sheetViews>
    <sheetView topLeftCell="A7" workbookViewId="0">
      <selection activeCell="E9" sqref="E9"/>
    </sheetView>
  </sheetViews>
  <sheetFormatPr defaultRowHeight="14.5" x14ac:dyDescent="0.35"/>
  <cols>
    <col min="1" max="1" width="29.36328125" bestFit="1" customWidth="1"/>
  </cols>
  <sheetData>
    <row r="2" spans="1:3" x14ac:dyDescent="0.35">
      <c r="B2" t="s">
        <v>50</v>
      </c>
    </row>
    <row r="3" spans="1:3" x14ac:dyDescent="0.35">
      <c r="A3" t="s">
        <v>125</v>
      </c>
      <c r="B3">
        <v>2400</v>
      </c>
    </row>
    <row r="4" spans="1:3" x14ac:dyDescent="0.35">
      <c r="A4" t="s">
        <v>24</v>
      </c>
      <c r="B4">
        <v>2500</v>
      </c>
    </row>
    <row r="5" spans="1:3" x14ac:dyDescent="0.35">
      <c r="A5" t="s">
        <v>25</v>
      </c>
      <c r="B5">
        <v>2250</v>
      </c>
    </row>
    <row r="6" spans="1:3" x14ac:dyDescent="0.35">
      <c r="A6" t="s">
        <v>130</v>
      </c>
      <c r="B6">
        <v>2450</v>
      </c>
    </row>
    <row r="7" spans="1:3" x14ac:dyDescent="0.35">
      <c r="A7" t="s">
        <v>126</v>
      </c>
      <c r="B7">
        <v>100</v>
      </c>
    </row>
    <row r="9" spans="1:3" x14ac:dyDescent="0.35">
      <c r="A9" t="s">
        <v>132</v>
      </c>
    </row>
    <row r="10" spans="1:3" x14ac:dyDescent="0.35">
      <c r="B10" t="s">
        <v>127</v>
      </c>
      <c r="C10" t="s">
        <v>128</v>
      </c>
    </row>
    <row r="11" spans="1:3" x14ac:dyDescent="0.35">
      <c r="A11" t="s">
        <v>129</v>
      </c>
      <c r="B11">
        <v>100</v>
      </c>
      <c r="C11">
        <v>100</v>
      </c>
    </row>
    <row r="12" spans="1:3" x14ac:dyDescent="0.35">
      <c r="A12" t="s">
        <v>131</v>
      </c>
      <c r="B12">
        <f>B6-B5</f>
        <v>200</v>
      </c>
      <c r="C12">
        <v>0</v>
      </c>
    </row>
    <row r="13" spans="1:3" x14ac:dyDescent="0.35">
      <c r="A13" t="s">
        <v>133</v>
      </c>
      <c r="B13">
        <f>B12-B11</f>
        <v>100</v>
      </c>
      <c r="C13">
        <f>C12-C11</f>
        <v>-100</v>
      </c>
    </row>
    <row r="15" spans="1:3" x14ac:dyDescent="0.35">
      <c r="A15" t="s">
        <v>137</v>
      </c>
    </row>
    <row r="16" spans="1:3" x14ac:dyDescent="0.35">
      <c r="B16" t="s">
        <v>127</v>
      </c>
      <c r="C16" t="s">
        <v>128</v>
      </c>
    </row>
    <row r="17" spans="1:3" x14ac:dyDescent="0.35">
      <c r="A17" t="s">
        <v>141</v>
      </c>
      <c r="B17">
        <v>100</v>
      </c>
      <c r="C17">
        <v>100</v>
      </c>
    </row>
    <row r="18" spans="1:3" x14ac:dyDescent="0.35">
      <c r="A18" t="s">
        <v>131</v>
      </c>
      <c r="B18">
        <f>B5-B6</f>
        <v>-200</v>
      </c>
      <c r="C18">
        <v>0</v>
      </c>
    </row>
    <row r="19" spans="1:3" x14ac:dyDescent="0.35">
      <c r="A19" t="s">
        <v>133</v>
      </c>
      <c r="B19">
        <f>B18+B17</f>
        <v>-100</v>
      </c>
      <c r="C19">
        <f>C18+C17</f>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340D-ED96-4C43-AAE8-1D56AA1FD00F}">
  <dimension ref="A2:C29"/>
  <sheetViews>
    <sheetView topLeftCell="A7" workbookViewId="0">
      <selection activeCell="A8" sqref="A8:B17"/>
    </sheetView>
  </sheetViews>
  <sheetFormatPr defaultRowHeight="14.5" x14ac:dyDescent="0.35"/>
  <cols>
    <col min="1" max="1" width="17.1796875" bestFit="1" customWidth="1"/>
    <col min="2" max="3" width="25.6328125" bestFit="1" customWidth="1"/>
  </cols>
  <sheetData>
    <row r="2" spans="1:3" x14ac:dyDescent="0.35">
      <c r="B2" t="s">
        <v>50</v>
      </c>
    </row>
    <row r="3" spans="1:3" x14ac:dyDescent="0.35">
      <c r="A3" t="s">
        <v>144</v>
      </c>
      <c r="B3">
        <v>490</v>
      </c>
    </row>
    <row r="4" spans="1:3" x14ac:dyDescent="0.35">
      <c r="A4" t="s">
        <v>145</v>
      </c>
      <c r="C4">
        <v>90</v>
      </c>
    </row>
    <row r="5" spans="1:3" x14ac:dyDescent="0.35">
      <c r="A5" t="s">
        <v>146</v>
      </c>
      <c r="B5">
        <v>520</v>
      </c>
    </row>
    <row r="6" spans="1:3" x14ac:dyDescent="0.35">
      <c r="A6" t="s">
        <v>100</v>
      </c>
      <c r="B6">
        <v>850</v>
      </c>
    </row>
    <row r="8" spans="1:3" x14ac:dyDescent="0.35">
      <c r="A8" t="s">
        <v>147</v>
      </c>
      <c r="B8" t="s">
        <v>148</v>
      </c>
      <c r="C8" t="s">
        <v>154</v>
      </c>
    </row>
    <row r="9" spans="1:3" x14ac:dyDescent="0.35">
      <c r="A9">
        <v>440</v>
      </c>
      <c r="B9" t="s">
        <v>58</v>
      </c>
      <c r="C9">
        <f>MAX($B$5-A9,0)</f>
        <v>80</v>
      </c>
    </row>
    <row r="10" spans="1:3" x14ac:dyDescent="0.35">
      <c r="A10">
        <v>460</v>
      </c>
      <c r="B10" t="s">
        <v>58</v>
      </c>
      <c r="C10">
        <f t="shared" ref="C10:C17" si="0">MAX($B$5-A10,0)</f>
        <v>60</v>
      </c>
    </row>
    <row r="11" spans="1:3" x14ac:dyDescent="0.35">
      <c r="A11">
        <v>480</v>
      </c>
      <c r="B11" t="s">
        <v>58</v>
      </c>
      <c r="C11">
        <f t="shared" si="0"/>
        <v>40</v>
      </c>
    </row>
    <row r="12" spans="1:3" x14ac:dyDescent="0.35">
      <c r="A12">
        <v>500</v>
      </c>
      <c r="B12" t="s">
        <v>58</v>
      </c>
      <c r="C12">
        <f t="shared" si="0"/>
        <v>20</v>
      </c>
    </row>
    <row r="13" spans="1:3" x14ac:dyDescent="0.35">
      <c r="A13">
        <v>520</v>
      </c>
      <c r="B13" t="s">
        <v>149</v>
      </c>
      <c r="C13">
        <f t="shared" si="0"/>
        <v>0</v>
      </c>
    </row>
    <row r="14" spans="1:3" x14ac:dyDescent="0.35">
      <c r="A14">
        <v>560</v>
      </c>
      <c r="B14" t="s">
        <v>150</v>
      </c>
      <c r="C14">
        <f t="shared" si="0"/>
        <v>0</v>
      </c>
    </row>
    <row r="15" spans="1:3" x14ac:dyDescent="0.35">
      <c r="A15">
        <v>580</v>
      </c>
      <c r="B15" t="s">
        <v>150</v>
      </c>
      <c r="C15">
        <f t="shared" si="0"/>
        <v>0</v>
      </c>
    </row>
    <row r="16" spans="1:3" x14ac:dyDescent="0.35">
      <c r="A16">
        <v>600</v>
      </c>
      <c r="B16" t="s">
        <v>150</v>
      </c>
      <c r="C16">
        <f t="shared" si="0"/>
        <v>0</v>
      </c>
    </row>
    <row r="17" spans="1:3" x14ac:dyDescent="0.35">
      <c r="A17">
        <v>620</v>
      </c>
      <c r="B17" t="s">
        <v>150</v>
      </c>
      <c r="C17">
        <f t="shared" si="0"/>
        <v>0</v>
      </c>
    </row>
    <row r="20" spans="1:3" x14ac:dyDescent="0.35">
      <c r="A20" t="s">
        <v>147</v>
      </c>
      <c r="B20" t="s">
        <v>154</v>
      </c>
    </row>
    <row r="21" spans="1:3" x14ac:dyDescent="0.35">
      <c r="A21">
        <v>440</v>
      </c>
      <c r="B21">
        <f>MAX($B$5-A21,0)</f>
        <v>80</v>
      </c>
    </row>
    <row r="22" spans="1:3" x14ac:dyDescent="0.35">
      <c r="A22">
        <v>460</v>
      </c>
      <c r="B22">
        <f t="shared" ref="B22:B29" si="1">MAX($B$5-A22,0)</f>
        <v>60</v>
      </c>
    </row>
    <row r="23" spans="1:3" x14ac:dyDescent="0.35">
      <c r="A23">
        <v>480</v>
      </c>
      <c r="B23">
        <f t="shared" si="1"/>
        <v>40</v>
      </c>
    </row>
    <row r="24" spans="1:3" x14ac:dyDescent="0.35">
      <c r="A24">
        <v>500</v>
      </c>
      <c r="B24">
        <f t="shared" si="1"/>
        <v>20</v>
      </c>
    </row>
    <row r="25" spans="1:3" x14ac:dyDescent="0.35">
      <c r="A25">
        <v>520</v>
      </c>
      <c r="B25">
        <f t="shared" si="1"/>
        <v>0</v>
      </c>
    </row>
    <row r="26" spans="1:3" x14ac:dyDescent="0.35">
      <c r="A26">
        <v>560</v>
      </c>
      <c r="B26">
        <f t="shared" si="1"/>
        <v>0</v>
      </c>
    </row>
    <row r="27" spans="1:3" x14ac:dyDescent="0.35">
      <c r="A27">
        <v>580</v>
      </c>
      <c r="B27">
        <f t="shared" si="1"/>
        <v>0</v>
      </c>
    </row>
    <row r="28" spans="1:3" x14ac:dyDescent="0.35">
      <c r="A28">
        <v>600</v>
      </c>
      <c r="B28">
        <f t="shared" si="1"/>
        <v>0</v>
      </c>
    </row>
    <row r="29" spans="1:3" x14ac:dyDescent="0.35">
      <c r="A29">
        <v>620</v>
      </c>
      <c r="B29">
        <f t="shared" si="1"/>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58DC6-4B24-4D3F-9524-C329771A768C}">
  <dimension ref="A3:E56"/>
  <sheetViews>
    <sheetView topLeftCell="A19" workbookViewId="0">
      <selection activeCell="B24" sqref="B24:B36"/>
    </sheetView>
  </sheetViews>
  <sheetFormatPr defaultRowHeight="14.5" x14ac:dyDescent="0.35"/>
  <cols>
    <col min="1" max="1" width="17.6328125" bestFit="1" customWidth="1"/>
    <col min="2" max="2" width="37.26953125" bestFit="1" customWidth="1"/>
    <col min="3" max="4" width="31.26953125" bestFit="1" customWidth="1"/>
  </cols>
  <sheetData>
    <row r="3" spans="1:5" x14ac:dyDescent="0.35">
      <c r="B3" t="s">
        <v>50</v>
      </c>
    </row>
    <row r="4" spans="1:5" x14ac:dyDescent="0.35">
      <c r="A4" t="s">
        <v>144</v>
      </c>
      <c r="B4">
        <v>490</v>
      </c>
      <c r="D4" t="s">
        <v>161</v>
      </c>
      <c r="E4">
        <v>470</v>
      </c>
    </row>
    <row r="5" spans="1:5" x14ac:dyDescent="0.35">
      <c r="A5" t="s">
        <v>145</v>
      </c>
      <c r="C5">
        <v>90</v>
      </c>
    </row>
    <row r="6" spans="1:5" x14ac:dyDescent="0.35">
      <c r="A6" t="s">
        <v>146</v>
      </c>
      <c r="B6">
        <v>520</v>
      </c>
    </row>
    <row r="7" spans="1:5" x14ac:dyDescent="0.35">
      <c r="A7" t="s">
        <v>100</v>
      </c>
      <c r="B7">
        <v>850</v>
      </c>
    </row>
    <row r="8" spans="1:5" x14ac:dyDescent="0.35">
      <c r="A8" t="s">
        <v>155</v>
      </c>
      <c r="B8">
        <v>78.400000000000006</v>
      </c>
    </row>
    <row r="10" spans="1:5" x14ac:dyDescent="0.35">
      <c r="A10" t="s">
        <v>54</v>
      </c>
      <c r="B10" t="s">
        <v>154</v>
      </c>
      <c r="C10" t="s">
        <v>156</v>
      </c>
      <c r="D10" t="s">
        <v>157</v>
      </c>
    </row>
    <row r="11" spans="1:5" x14ac:dyDescent="0.35">
      <c r="A11">
        <v>360</v>
      </c>
      <c r="B11">
        <f>MAX($B$6-A11,0)</f>
        <v>160</v>
      </c>
      <c r="C11">
        <f>$B$8</f>
        <v>78.400000000000006</v>
      </c>
      <c r="D11">
        <f>MAX(-$B$8,$B$6-A11-$B$8)</f>
        <v>81.599999999999994</v>
      </c>
    </row>
    <row r="12" spans="1:5" x14ac:dyDescent="0.35">
      <c r="A12">
        <v>380</v>
      </c>
      <c r="B12">
        <f t="shared" ref="B12:B22" si="0">MAX($B$6-A12,0)</f>
        <v>140</v>
      </c>
      <c r="C12">
        <f t="shared" ref="C12:C22" si="1">$B$8</f>
        <v>78.400000000000006</v>
      </c>
      <c r="D12">
        <f t="shared" ref="D12:D22" si="2">MAX(-$B$8,$B$6-A12-$B$8)</f>
        <v>61.599999999999994</v>
      </c>
    </row>
    <row r="13" spans="1:5" x14ac:dyDescent="0.35">
      <c r="A13">
        <v>400</v>
      </c>
      <c r="B13">
        <f t="shared" si="0"/>
        <v>120</v>
      </c>
      <c r="C13">
        <f t="shared" si="1"/>
        <v>78.400000000000006</v>
      </c>
      <c r="D13">
        <f t="shared" si="2"/>
        <v>41.599999999999994</v>
      </c>
    </row>
    <row r="14" spans="1:5" x14ac:dyDescent="0.35">
      <c r="A14">
        <v>420</v>
      </c>
      <c r="B14">
        <f t="shared" si="0"/>
        <v>100</v>
      </c>
      <c r="C14">
        <f t="shared" si="1"/>
        <v>78.400000000000006</v>
      </c>
      <c r="D14">
        <f t="shared" si="2"/>
        <v>21.599999999999994</v>
      </c>
    </row>
    <row r="15" spans="1:5" x14ac:dyDescent="0.35">
      <c r="A15">
        <v>440</v>
      </c>
      <c r="B15">
        <f t="shared" si="0"/>
        <v>80</v>
      </c>
      <c r="C15">
        <f t="shared" si="1"/>
        <v>78.400000000000006</v>
      </c>
      <c r="D15">
        <f t="shared" si="2"/>
        <v>1.5999999999999943</v>
      </c>
    </row>
    <row r="16" spans="1:5" x14ac:dyDescent="0.35">
      <c r="A16">
        <v>460</v>
      </c>
      <c r="B16">
        <f t="shared" si="0"/>
        <v>60</v>
      </c>
      <c r="C16">
        <f t="shared" si="1"/>
        <v>78.400000000000006</v>
      </c>
      <c r="D16">
        <f t="shared" si="2"/>
        <v>-18.400000000000006</v>
      </c>
    </row>
    <row r="17" spans="1:4" x14ac:dyDescent="0.35">
      <c r="A17">
        <v>480</v>
      </c>
      <c r="B17">
        <f t="shared" si="0"/>
        <v>40</v>
      </c>
      <c r="C17">
        <f t="shared" si="1"/>
        <v>78.400000000000006</v>
      </c>
      <c r="D17">
        <f t="shared" si="2"/>
        <v>-38.400000000000006</v>
      </c>
    </row>
    <row r="18" spans="1:4" x14ac:dyDescent="0.35">
      <c r="A18">
        <v>500</v>
      </c>
      <c r="B18">
        <f t="shared" si="0"/>
        <v>20</v>
      </c>
      <c r="C18">
        <f t="shared" si="1"/>
        <v>78.400000000000006</v>
      </c>
      <c r="D18">
        <f t="shared" si="2"/>
        <v>-58.400000000000006</v>
      </c>
    </row>
    <row r="19" spans="1:4" x14ac:dyDescent="0.35">
      <c r="A19">
        <v>520</v>
      </c>
      <c r="B19">
        <f t="shared" si="0"/>
        <v>0</v>
      </c>
      <c r="C19">
        <f t="shared" si="1"/>
        <v>78.400000000000006</v>
      </c>
      <c r="D19">
        <f t="shared" si="2"/>
        <v>-78.400000000000006</v>
      </c>
    </row>
    <row r="20" spans="1:4" x14ac:dyDescent="0.35">
      <c r="A20">
        <v>560</v>
      </c>
      <c r="B20">
        <f t="shared" si="0"/>
        <v>0</v>
      </c>
      <c r="C20">
        <f t="shared" si="1"/>
        <v>78.400000000000006</v>
      </c>
      <c r="D20">
        <f t="shared" si="2"/>
        <v>-78.400000000000006</v>
      </c>
    </row>
    <row r="21" spans="1:4" x14ac:dyDescent="0.35">
      <c r="A21">
        <v>580</v>
      </c>
      <c r="B21">
        <f t="shared" si="0"/>
        <v>0</v>
      </c>
      <c r="C21">
        <f t="shared" si="1"/>
        <v>78.400000000000006</v>
      </c>
      <c r="D21">
        <f t="shared" si="2"/>
        <v>-78.400000000000006</v>
      </c>
    </row>
    <row r="22" spans="1:4" x14ac:dyDescent="0.35">
      <c r="A22">
        <v>600</v>
      </c>
      <c r="B22">
        <f t="shared" si="0"/>
        <v>0</v>
      </c>
      <c r="C22">
        <f t="shared" si="1"/>
        <v>78.400000000000006</v>
      </c>
      <c r="D22">
        <f t="shared" si="2"/>
        <v>-78.400000000000006</v>
      </c>
    </row>
    <row r="24" spans="1:4" x14ac:dyDescent="0.35">
      <c r="A24" t="s">
        <v>54</v>
      </c>
      <c r="B24" t="s">
        <v>157</v>
      </c>
    </row>
    <row r="25" spans="1:4" x14ac:dyDescent="0.35">
      <c r="A25">
        <v>360</v>
      </c>
      <c r="B25">
        <f>MAX(-$B$8,$B$6-A25-$B$8)</f>
        <v>81.599999999999994</v>
      </c>
    </row>
    <row r="26" spans="1:4" x14ac:dyDescent="0.35">
      <c r="A26">
        <v>380</v>
      </c>
      <c r="B26">
        <f t="shared" ref="B26:B36" si="3">MAX(-$B$8,$B$6-A26-$B$8)</f>
        <v>61.599999999999994</v>
      </c>
    </row>
    <row r="27" spans="1:4" x14ac:dyDescent="0.35">
      <c r="A27">
        <v>400</v>
      </c>
      <c r="B27">
        <f t="shared" si="3"/>
        <v>41.599999999999994</v>
      </c>
    </row>
    <row r="28" spans="1:4" x14ac:dyDescent="0.35">
      <c r="A28">
        <v>420</v>
      </c>
      <c r="B28">
        <f t="shared" si="3"/>
        <v>21.599999999999994</v>
      </c>
    </row>
    <row r="29" spans="1:4" x14ac:dyDescent="0.35">
      <c r="A29">
        <v>440</v>
      </c>
      <c r="B29">
        <f t="shared" si="3"/>
        <v>1.5999999999999943</v>
      </c>
    </row>
    <row r="30" spans="1:4" x14ac:dyDescent="0.35">
      <c r="A30">
        <v>460</v>
      </c>
      <c r="B30">
        <f t="shared" si="3"/>
        <v>-18.400000000000006</v>
      </c>
    </row>
    <row r="31" spans="1:4" x14ac:dyDescent="0.35">
      <c r="A31">
        <v>480</v>
      </c>
      <c r="B31">
        <f t="shared" si="3"/>
        <v>-38.400000000000006</v>
      </c>
    </row>
    <row r="32" spans="1:4" x14ac:dyDescent="0.35">
      <c r="A32">
        <v>500</v>
      </c>
      <c r="B32">
        <f t="shared" si="3"/>
        <v>-58.400000000000006</v>
      </c>
    </row>
    <row r="33" spans="1:4" x14ac:dyDescent="0.35">
      <c r="A33">
        <v>520</v>
      </c>
      <c r="B33">
        <f t="shared" si="3"/>
        <v>-78.400000000000006</v>
      </c>
    </row>
    <row r="34" spans="1:4" x14ac:dyDescent="0.35">
      <c r="A34">
        <v>560</v>
      </c>
      <c r="B34">
        <f t="shared" si="3"/>
        <v>-78.400000000000006</v>
      </c>
    </row>
    <row r="35" spans="1:4" x14ac:dyDescent="0.35">
      <c r="A35">
        <v>580</v>
      </c>
      <c r="B35">
        <f t="shared" si="3"/>
        <v>-78.400000000000006</v>
      </c>
    </row>
    <row r="36" spans="1:4" x14ac:dyDescent="0.35">
      <c r="A36">
        <v>600</v>
      </c>
      <c r="B36">
        <f t="shared" si="3"/>
        <v>-78.400000000000006</v>
      </c>
    </row>
    <row r="40" spans="1:4" x14ac:dyDescent="0.35">
      <c r="A40" t="s">
        <v>162</v>
      </c>
      <c r="B40">
        <v>470</v>
      </c>
    </row>
    <row r="41" spans="1:4" x14ac:dyDescent="0.35">
      <c r="A41" t="s">
        <v>66</v>
      </c>
      <c r="B41" t="s">
        <v>163</v>
      </c>
    </row>
    <row r="42" spans="1:4" x14ac:dyDescent="0.35">
      <c r="B42">
        <f>B6-B40</f>
        <v>50</v>
      </c>
    </row>
    <row r="44" spans="1:4" x14ac:dyDescent="0.35">
      <c r="A44" t="s">
        <v>54</v>
      </c>
      <c r="B44" t="s">
        <v>167</v>
      </c>
      <c r="C44" t="s">
        <v>166</v>
      </c>
      <c r="D44" t="s">
        <v>164</v>
      </c>
    </row>
    <row r="45" spans="1:4" x14ac:dyDescent="0.35">
      <c r="A45">
        <v>360</v>
      </c>
      <c r="B45">
        <f>MAX($B$6-A45,0)</f>
        <v>160</v>
      </c>
      <c r="C45">
        <f>$B$8+B45</f>
        <v>238.4</v>
      </c>
      <c r="D45">
        <f>B45+C45</f>
        <v>398.4</v>
      </c>
    </row>
    <row r="46" spans="1:4" x14ac:dyDescent="0.35">
      <c r="A46">
        <v>380</v>
      </c>
      <c r="B46">
        <f t="shared" ref="B46:B56" si="4">MAX($B$6-A46,0)</f>
        <v>140</v>
      </c>
      <c r="C46">
        <f t="shared" ref="C46:C56" si="5">$B$8+B46</f>
        <v>218.4</v>
      </c>
      <c r="D46">
        <f t="shared" ref="D46:D56" si="6">B46+C46</f>
        <v>358.4</v>
      </c>
    </row>
    <row r="47" spans="1:4" x14ac:dyDescent="0.35">
      <c r="A47">
        <v>400</v>
      </c>
      <c r="B47">
        <f t="shared" si="4"/>
        <v>120</v>
      </c>
      <c r="C47">
        <f t="shared" si="5"/>
        <v>198.4</v>
      </c>
      <c r="D47">
        <f t="shared" si="6"/>
        <v>318.39999999999998</v>
      </c>
    </row>
    <row r="48" spans="1:4" x14ac:dyDescent="0.35">
      <c r="A48">
        <v>420</v>
      </c>
      <c r="B48">
        <f t="shared" si="4"/>
        <v>100</v>
      </c>
      <c r="C48">
        <f t="shared" si="5"/>
        <v>178.4</v>
      </c>
      <c r="D48">
        <f t="shared" si="6"/>
        <v>278.39999999999998</v>
      </c>
    </row>
    <row r="49" spans="1:4" x14ac:dyDescent="0.35">
      <c r="A49">
        <v>440</v>
      </c>
      <c r="B49">
        <f t="shared" si="4"/>
        <v>80</v>
      </c>
      <c r="C49">
        <f t="shared" si="5"/>
        <v>158.4</v>
      </c>
      <c r="D49">
        <f t="shared" si="6"/>
        <v>238.4</v>
      </c>
    </row>
    <row r="50" spans="1:4" x14ac:dyDescent="0.35">
      <c r="A50">
        <v>460</v>
      </c>
      <c r="B50">
        <f t="shared" si="4"/>
        <v>60</v>
      </c>
      <c r="C50">
        <f t="shared" si="5"/>
        <v>138.4</v>
      </c>
      <c r="D50">
        <f t="shared" si="6"/>
        <v>198.4</v>
      </c>
    </row>
    <row r="51" spans="1:4" x14ac:dyDescent="0.35">
      <c r="A51">
        <v>480</v>
      </c>
      <c r="B51">
        <f t="shared" si="4"/>
        <v>40</v>
      </c>
      <c r="C51">
        <f t="shared" si="5"/>
        <v>118.4</v>
      </c>
      <c r="D51">
        <f t="shared" si="6"/>
        <v>158.4</v>
      </c>
    </row>
    <row r="52" spans="1:4" x14ac:dyDescent="0.35">
      <c r="A52">
        <v>500</v>
      </c>
      <c r="B52">
        <f t="shared" si="4"/>
        <v>20</v>
      </c>
      <c r="C52">
        <f t="shared" si="5"/>
        <v>98.4</v>
      </c>
      <c r="D52">
        <f t="shared" si="6"/>
        <v>118.4</v>
      </c>
    </row>
    <row r="53" spans="1:4" x14ac:dyDescent="0.35">
      <c r="A53">
        <v>520</v>
      </c>
      <c r="B53">
        <f t="shared" si="4"/>
        <v>0</v>
      </c>
      <c r="C53">
        <f t="shared" si="5"/>
        <v>78.400000000000006</v>
      </c>
      <c r="D53">
        <f t="shared" si="6"/>
        <v>78.400000000000006</v>
      </c>
    </row>
    <row r="54" spans="1:4" x14ac:dyDescent="0.35">
      <c r="A54">
        <v>560</v>
      </c>
      <c r="B54">
        <f t="shared" si="4"/>
        <v>0</v>
      </c>
      <c r="C54">
        <f t="shared" si="5"/>
        <v>78.400000000000006</v>
      </c>
      <c r="D54">
        <f>B54+C54</f>
        <v>78.400000000000006</v>
      </c>
    </row>
    <row r="55" spans="1:4" x14ac:dyDescent="0.35">
      <c r="A55">
        <v>580</v>
      </c>
      <c r="B55">
        <f t="shared" si="4"/>
        <v>0</v>
      </c>
      <c r="C55">
        <f t="shared" si="5"/>
        <v>78.400000000000006</v>
      </c>
      <c r="D55">
        <f t="shared" si="6"/>
        <v>78.400000000000006</v>
      </c>
    </row>
    <row r="56" spans="1:4" x14ac:dyDescent="0.35">
      <c r="A56">
        <v>600</v>
      </c>
      <c r="B56">
        <f t="shared" si="4"/>
        <v>0</v>
      </c>
      <c r="C56">
        <f t="shared" si="5"/>
        <v>78.400000000000006</v>
      </c>
      <c r="D56">
        <f t="shared" si="6"/>
        <v>78.400000000000006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FCB7-C7B6-4818-8E76-BA392ABF80CB}">
  <dimension ref="A2:L28"/>
  <sheetViews>
    <sheetView topLeftCell="A7" workbookViewId="0">
      <selection activeCell="B20" sqref="B20"/>
    </sheetView>
  </sheetViews>
  <sheetFormatPr defaultRowHeight="14.5" x14ac:dyDescent="0.35"/>
  <cols>
    <col min="1" max="1" width="17.1796875" bestFit="1" customWidth="1"/>
    <col min="2" max="2" width="19.1796875" bestFit="1" customWidth="1"/>
    <col min="3" max="3" width="13.36328125" bestFit="1" customWidth="1"/>
  </cols>
  <sheetData>
    <row r="2" spans="1:12" x14ac:dyDescent="0.35">
      <c r="B2" t="s">
        <v>50</v>
      </c>
    </row>
    <row r="3" spans="1:12" x14ac:dyDescent="0.35">
      <c r="A3" t="s">
        <v>144</v>
      </c>
      <c r="B3">
        <v>490</v>
      </c>
    </row>
    <row r="4" spans="1:12" x14ac:dyDescent="0.35">
      <c r="A4" t="s">
        <v>145</v>
      </c>
      <c r="C4">
        <v>90</v>
      </c>
    </row>
    <row r="5" spans="1:12" x14ac:dyDescent="0.35">
      <c r="A5" t="s">
        <v>146</v>
      </c>
      <c r="B5">
        <v>520</v>
      </c>
    </row>
    <row r="6" spans="1:12" x14ac:dyDescent="0.35">
      <c r="A6" t="s">
        <v>100</v>
      </c>
      <c r="B6">
        <v>850</v>
      </c>
    </row>
    <row r="7" spans="1:12" x14ac:dyDescent="0.35">
      <c r="L7" t="s">
        <v>171</v>
      </c>
    </row>
    <row r="8" spans="1:12" x14ac:dyDescent="0.35">
      <c r="A8" t="s">
        <v>147</v>
      </c>
      <c r="B8" t="s">
        <v>148</v>
      </c>
      <c r="C8" t="s">
        <v>173</v>
      </c>
    </row>
    <row r="9" spans="1:12" x14ac:dyDescent="0.35">
      <c r="A9">
        <v>440</v>
      </c>
      <c r="B9" t="s">
        <v>58</v>
      </c>
      <c r="C9">
        <f>MIN(A9-$B$5,0)</f>
        <v>-80</v>
      </c>
    </row>
    <row r="10" spans="1:12" x14ac:dyDescent="0.35">
      <c r="A10">
        <v>460</v>
      </c>
      <c r="B10" t="s">
        <v>58</v>
      </c>
      <c r="C10">
        <f t="shared" ref="C10:C17" si="0">MIN(A10-$B$5,0)</f>
        <v>-60</v>
      </c>
    </row>
    <row r="11" spans="1:12" x14ac:dyDescent="0.35">
      <c r="A11">
        <v>480</v>
      </c>
      <c r="B11" t="s">
        <v>58</v>
      </c>
      <c r="C11">
        <f t="shared" si="0"/>
        <v>-40</v>
      </c>
    </row>
    <row r="12" spans="1:12" x14ac:dyDescent="0.35">
      <c r="A12">
        <v>500</v>
      </c>
      <c r="B12" t="s">
        <v>58</v>
      </c>
      <c r="C12">
        <f t="shared" si="0"/>
        <v>-20</v>
      </c>
    </row>
    <row r="13" spans="1:12" x14ac:dyDescent="0.35">
      <c r="A13">
        <v>520</v>
      </c>
      <c r="B13" t="s">
        <v>149</v>
      </c>
      <c r="C13">
        <f t="shared" si="0"/>
        <v>0</v>
      </c>
    </row>
    <row r="14" spans="1:12" x14ac:dyDescent="0.35">
      <c r="A14">
        <v>560</v>
      </c>
      <c r="B14" t="s">
        <v>150</v>
      </c>
      <c r="C14">
        <f t="shared" si="0"/>
        <v>0</v>
      </c>
    </row>
    <row r="15" spans="1:12" x14ac:dyDescent="0.35">
      <c r="A15">
        <v>580</v>
      </c>
      <c r="B15" t="s">
        <v>150</v>
      </c>
      <c r="C15">
        <f t="shared" si="0"/>
        <v>0</v>
      </c>
    </row>
    <row r="16" spans="1:12" x14ac:dyDescent="0.35">
      <c r="A16">
        <v>600</v>
      </c>
      <c r="B16" t="s">
        <v>150</v>
      </c>
      <c r="C16">
        <f t="shared" si="0"/>
        <v>0</v>
      </c>
    </row>
    <row r="17" spans="1:3" x14ac:dyDescent="0.35">
      <c r="A17">
        <v>620</v>
      </c>
      <c r="B17" t="s">
        <v>150</v>
      </c>
      <c r="C17">
        <f t="shared" si="0"/>
        <v>0</v>
      </c>
    </row>
    <row r="19" spans="1:3" x14ac:dyDescent="0.35">
      <c r="A19" t="s">
        <v>147</v>
      </c>
      <c r="B19" t="s">
        <v>173</v>
      </c>
    </row>
    <row r="20" spans="1:3" x14ac:dyDescent="0.35">
      <c r="A20">
        <v>440</v>
      </c>
      <c r="B20">
        <f>MIN(A9-$B$5,0)</f>
        <v>-80</v>
      </c>
    </row>
    <row r="21" spans="1:3" x14ac:dyDescent="0.35">
      <c r="A21">
        <v>460</v>
      </c>
      <c r="B21">
        <f t="shared" ref="B21:B28" si="1">MIN(A10-$B$5,0)</f>
        <v>-60</v>
      </c>
    </row>
    <row r="22" spans="1:3" x14ac:dyDescent="0.35">
      <c r="A22">
        <v>480</v>
      </c>
      <c r="B22">
        <f t="shared" si="1"/>
        <v>-40</v>
      </c>
    </row>
    <row r="23" spans="1:3" x14ac:dyDescent="0.35">
      <c r="A23">
        <v>500</v>
      </c>
      <c r="B23">
        <f t="shared" si="1"/>
        <v>-20</v>
      </c>
    </row>
    <row r="24" spans="1:3" x14ac:dyDescent="0.35">
      <c r="A24">
        <v>520</v>
      </c>
      <c r="B24">
        <f t="shared" si="1"/>
        <v>0</v>
      </c>
    </row>
    <row r="25" spans="1:3" x14ac:dyDescent="0.35">
      <c r="A25">
        <v>560</v>
      </c>
      <c r="B25">
        <f t="shared" si="1"/>
        <v>0</v>
      </c>
    </row>
    <row r="26" spans="1:3" x14ac:dyDescent="0.35">
      <c r="A26">
        <v>580</v>
      </c>
      <c r="B26">
        <f t="shared" si="1"/>
        <v>0</v>
      </c>
    </row>
    <row r="27" spans="1:3" x14ac:dyDescent="0.35">
      <c r="A27">
        <v>600</v>
      </c>
      <c r="B27">
        <f t="shared" si="1"/>
        <v>0</v>
      </c>
    </row>
    <row r="28" spans="1:3" x14ac:dyDescent="0.35">
      <c r="A28">
        <v>620</v>
      </c>
      <c r="B28">
        <f t="shared" si="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FORMULA</vt:lpstr>
      <vt:lpstr>Q1</vt:lpstr>
      <vt:lpstr>Q2</vt:lpstr>
      <vt:lpstr>Q3</vt:lpstr>
      <vt:lpstr>Q4</vt:lpstr>
      <vt:lpstr>Q5</vt:lpstr>
      <vt:lpstr>Q6</vt:lpstr>
      <vt:lpstr>Q7</vt:lpstr>
      <vt:lpstr>Q8</vt:lpstr>
      <vt:lpstr>Q9</vt:lpstr>
      <vt:lpstr>Q10</vt:lpstr>
      <vt:lpstr>Q11</vt:lpstr>
      <vt:lpstr>Q12</vt:lpstr>
      <vt:lpstr>Q13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dc:creator>
  <cp:lastModifiedBy>malli</cp:lastModifiedBy>
  <dcterms:created xsi:type="dcterms:W3CDTF">2022-01-08T09:25:24Z</dcterms:created>
  <dcterms:modified xsi:type="dcterms:W3CDTF">2022-01-09T07:32:58Z</dcterms:modified>
</cp:coreProperties>
</file>