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pssnd\Desktop\"/>
    </mc:Choice>
  </mc:AlternateContent>
  <xr:revisionPtr revIDLastSave="0" documentId="13_ncr:1_{5960AFFF-C5F9-4E38-BE52-9D446DA288F9}" xr6:coauthVersionLast="47" xr6:coauthVersionMax="47" xr10:uidLastSave="{00000000-0000-0000-0000-000000000000}"/>
  <bookViews>
    <workbookView xWindow="-120" yWindow="-120" windowWidth="20730" windowHeight="11160" tabRatio="846" xr2:uid="{013F10B0-40D3-4FE1-8C57-B85652D23BD2}"/>
  </bookViews>
  <sheets>
    <sheet name="Cardiac Drugs - Table 1" sheetId="4" r:id="rId1"/>
    <sheet name=" Label - Laser Printer(WhBkgrd)" sheetId="9" r:id="rId2"/>
    <sheet name=" Label - Laser Printer(BW)" sheetId="3" r:id="rId3"/>
    <sheet name="Label - Color Printer" sheetId="7" r:id="rId4"/>
    <sheet name="misc" sheetId="12" state="hidden" r:id="rId5"/>
    <sheet name="Avery L7160QP  label size" sheetId="11" state="hidden" r:id="rId6"/>
    <sheet name="Cardiac Drugs - Table 1 port" sheetId="10" state="hidden" r:id="rId7"/>
  </sheets>
  <definedNames>
    <definedName name="_xlnm.Print_Area" localSheetId="2">' Label - Laser Printer(BW)'!$A$1:$Q$49</definedName>
    <definedName name="_xlnm.Print_Area" localSheetId="1">' Label - Laser Printer(WhBkgrd)'!$A$1:$Q$49</definedName>
    <definedName name="_xlnm.Print_Area" localSheetId="0">'Cardiac Drugs - Table 1'!$B$1:$I$61</definedName>
    <definedName name="_xlnm.Print_Area" localSheetId="6">'Cardiac Drugs - Table 1 port'!$B$1:$I$51</definedName>
    <definedName name="_xlnm.Print_Titles" localSheetId="0">'Cardiac Drugs - Table 1'!$5:$7</definedName>
    <definedName name="_xlnm.Print_Titles" localSheetId="6">'Cardiac Drugs - Table 1 port'!$5:$7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9" l="1"/>
  <c r="P48" i="3"/>
  <c r="P48" i="7"/>
  <c r="J48" i="9"/>
  <c r="J48" i="3"/>
  <c r="J48" i="7"/>
  <c r="D48" i="9"/>
  <c r="D48" i="3"/>
  <c r="D48" i="7"/>
  <c r="D41" i="9"/>
  <c r="D41" i="3"/>
  <c r="D41" i="7"/>
  <c r="J41" i="9"/>
  <c r="J41" i="3"/>
  <c r="J41" i="7"/>
  <c r="P41" i="9"/>
  <c r="P41" i="3"/>
  <c r="P41" i="7"/>
  <c r="P34" i="9"/>
  <c r="P34" i="3"/>
  <c r="P34" i="7"/>
  <c r="J34" i="9"/>
  <c r="J34" i="3"/>
  <c r="J34" i="7"/>
  <c r="D34" i="9"/>
  <c r="D34" i="3"/>
  <c r="D34" i="7"/>
  <c r="D27" i="9"/>
  <c r="D27" i="3"/>
  <c r="D27" i="7"/>
  <c r="J27" i="9"/>
  <c r="J27" i="3"/>
  <c r="J27" i="7"/>
  <c r="P27" i="9"/>
  <c r="P27" i="3"/>
  <c r="P27" i="7"/>
  <c r="P20" i="9"/>
  <c r="P20" i="3"/>
  <c r="P20" i="7"/>
  <c r="J20" i="9"/>
  <c r="J20" i="3"/>
  <c r="J20" i="7"/>
  <c r="D20" i="9"/>
  <c r="D20" i="3"/>
  <c r="D20" i="7"/>
  <c r="D13" i="9"/>
  <c r="D13" i="3"/>
  <c r="D13" i="7"/>
  <c r="J13" i="9"/>
  <c r="J13" i="3"/>
  <c r="J13" i="7"/>
  <c r="P13" i="9"/>
  <c r="P13" i="3"/>
  <c r="P13" i="7"/>
  <c r="P6" i="9"/>
  <c r="P6" i="3"/>
  <c r="P6" i="7"/>
  <c r="J6" i="9"/>
  <c r="J6" i="3"/>
  <c r="J6" i="7"/>
  <c r="D6" i="9"/>
  <c r="D6" i="3"/>
  <c r="D6" i="7"/>
  <c r="P49" i="9"/>
  <c r="P49" i="3"/>
  <c r="P49" i="7"/>
  <c r="J49" i="9"/>
  <c r="J49" i="3"/>
  <c r="J49" i="7"/>
  <c r="D49" i="9"/>
  <c r="D49" i="3"/>
  <c r="D49" i="7"/>
  <c r="D42" i="9"/>
  <c r="D42" i="3"/>
  <c r="D42" i="7"/>
  <c r="J42" i="9"/>
  <c r="J42" i="3"/>
  <c r="J42" i="7"/>
  <c r="P42" i="9"/>
  <c r="P42" i="3"/>
  <c r="P42" i="7"/>
  <c r="P35" i="9"/>
  <c r="P35" i="3"/>
  <c r="P35" i="7"/>
  <c r="J35" i="9"/>
  <c r="J35" i="3"/>
  <c r="J35" i="7"/>
  <c r="D35" i="9"/>
  <c r="D35" i="3"/>
  <c r="D35" i="7"/>
  <c r="D28" i="9"/>
  <c r="D28" i="3"/>
  <c r="D28" i="7"/>
  <c r="J28" i="9"/>
  <c r="J28" i="3"/>
  <c r="J28" i="7"/>
  <c r="P28" i="9"/>
  <c r="P28" i="3"/>
  <c r="P28" i="7"/>
  <c r="P21" i="9"/>
  <c r="P21" i="3"/>
  <c r="P21" i="7"/>
  <c r="J21" i="9"/>
  <c r="J21" i="3"/>
  <c r="J21" i="7"/>
  <c r="D21" i="9"/>
  <c r="D21" i="3"/>
  <c r="D21" i="7"/>
  <c r="D14" i="9"/>
  <c r="D14" i="3"/>
  <c r="D14" i="7"/>
  <c r="J14" i="9"/>
  <c r="J14" i="3"/>
  <c r="J14" i="7"/>
  <c r="P14" i="9"/>
  <c r="P14" i="3"/>
  <c r="P14" i="7"/>
  <c r="P7" i="9"/>
  <c r="P7" i="3"/>
  <c r="P7" i="7"/>
  <c r="J7" i="9"/>
  <c r="J7" i="3"/>
  <c r="J7" i="7"/>
  <c r="D7" i="9"/>
  <c r="D7" i="3"/>
  <c r="D7" i="7"/>
  <c r="H4" i="9"/>
  <c r="N4" i="9"/>
  <c r="H42" i="4"/>
  <c r="B8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F2" i="10"/>
  <c r="G2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1" i="10"/>
  <c r="H32" i="10"/>
  <c r="E34" i="10"/>
  <c r="H35" i="10"/>
  <c r="E36" i="10"/>
  <c r="E37" i="10"/>
  <c r="E38" i="10"/>
  <c r="G39" i="10"/>
  <c r="E40" i="10"/>
  <c r="H41" i="10"/>
  <c r="E42" i="10"/>
  <c r="H43" i="10"/>
  <c r="E44" i="10"/>
  <c r="E45" i="10"/>
  <c r="E47" i="10"/>
  <c r="H47" i="10"/>
  <c r="H48" i="10"/>
  <c r="E49" i="10"/>
  <c r="E50" i="10"/>
  <c r="E51" i="10"/>
  <c r="I45" i="7" l="1"/>
  <c r="G44" i="7"/>
  <c r="G43" i="7"/>
  <c r="C45" i="7"/>
  <c r="A43" i="7"/>
  <c r="M37" i="7"/>
  <c r="M36" i="7"/>
  <c r="I38" i="7"/>
  <c r="G36" i="7"/>
  <c r="A37" i="7"/>
  <c r="A36" i="7"/>
  <c r="O31" i="7"/>
  <c r="M29" i="7"/>
  <c r="G30" i="7"/>
  <c r="G29" i="7"/>
  <c r="C31" i="7"/>
  <c r="A29" i="7"/>
  <c r="M23" i="7"/>
  <c r="M22" i="7"/>
  <c r="I24" i="7"/>
  <c r="G22" i="7"/>
  <c r="A23" i="7"/>
  <c r="A22" i="7"/>
  <c r="O17" i="7"/>
  <c r="M15" i="7"/>
  <c r="G16" i="7"/>
  <c r="G15" i="7"/>
  <c r="C17" i="7"/>
  <c r="A15" i="7"/>
  <c r="M9" i="7"/>
  <c r="M8" i="7"/>
  <c r="I10" i="7"/>
  <c r="G8" i="7"/>
  <c r="A9" i="7"/>
  <c r="A8" i="7"/>
  <c r="O3" i="7"/>
  <c r="M1" i="7"/>
  <c r="G2" i="7"/>
  <c r="G1" i="7"/>
  <c r="C3" i="7"/>
  <c r="A1" i="7"/>
  <c r="I45" i="3"/>
  <c r="G44" i="3"/>
  <c r="G43" i="3"/>
  <c r="C45" i="3"/>
  <c r="A43" i="3"/>
  <c r="M37" i="3"/>
  <c r="M36" i="3"/>
  <c r="I38" i="3"/>
  <c r="G36" i="3"/>
  <c r="A37" i="3"/>
  <c r="A36" i="3"/>
  <c r="O31" i="3"/>
  <c r="M29" i="3"/>
  <c r="G30" i="3"/>
  <c r="G29" i="3"/>
  <c r="C31" i="3"/>
  <c r="A29" i="3"/>
  <c r="M23" i="3"/>
  <c r="M22" i="3"/>
  <c r="I24" i="3"/>
  <c r="G22" i="3"/>
  <c r="A23" i="3"/>
  <c r="A22" i="3"/>
  <c r="O17" i="3"/>
  <c r="M15" i="3"/>
  <c r="G16" i="3"/>
  <c r="G15" i="3"/>
  <c r="C17" i="3"/>
  <c r="A15" i="3"/>
  <c r="M9" i="3"/>
  <c r="M8" i="3"/>
  <c r="I10" i="3"/>
  <c r="G8" i="3"/>
  <c r="A9" i="3"/>
  <c r="A8" i="3"/>
  <c r="O3" i="3"/>
  <c r="M1" i="3"/>
  <c r="G2" i="3"/>
  <c r="G1" i="3"/>
  <c r="A1" i="3"/>
  <c r="C3" i="3"/>
  <c r="G2" i="9"/>
  <c r="G1" i="9"/>
  <c r="O3" i="9"/>
  <c r="M1" i="9"/>
  <c r="M9" i="9"/>
  <c r="M8" i="9"/>
  <c r="C17" i="9"/>
  <c r="A15" i="9"/>
  <c r="G16" i="9"/>
  <c r="G15" i="9"/>
  <c r="O17" i="9"/>
  <c r="M15" i="9"/>
  <c r="A23" i="9"/>
  <c r="A22" i="9"/>
  <c r="I24" i="9"/>
  <c r="G22" i="9"/>
  <c r="M23" i="9"/>
  <c r="M22" i="9"/>
  <c r="C31" i="9"/>
  <c r="A29" i="9"/>
  <c r="G30" i="9"/>
  <c r="G29" i="9"/>
  <c r="I38" i="9"/>
  <c r="G36" i="9"/>
  <c r="A37" i="9"/>
  <c r="A36" i="9"/>
  <c r="O31" i="9"/>
  <c r="M29" i="9"/>
  <c r="M37" i="9"/>
  <c r="M36" i="9"/>
  <c r="C45" i="9"/>
  <c r="A43" i="9"/>
  <c r="E36" i="4"/>
  <c r="M16" i="9" s="1"/>
  <c r="H45" i="4"/>
  <c r="H32" i="4"/>
  <c r="O10" i="3" s="1"/>
  <c r="H34" i="4"/>
  <c r="I17" i="7" s="1"/>
  <c r="G43" i="9"/>
  <c r="G8" i="9"/>
  <c r="A8" i="9"/>
  <c r="A1" i="9"/>
  <c r="N49" i="9"/>
  <c r="H49" i="9"/>
  <c r="B49" i="9"/>
  <c r="N48" i="9"/>
  <c r="H48" i="9"/>
  <c r="B48" i="9"/>
  <c r="N47" i="9"/>
  <c r="H47" i="9"/>
  <c r="B47" i="9"/>
  <c r="N46" i="9"/>
  <c r="H46" i="9"/>
  <c r="B46" i="9"/>
  <c r="I45" i="9"/>
  <c r="G44" i="9"/>
  <c r="N42" i="9"/>
  <c r="H42" i="9"/>
  <c r="B42" i="9"/>
  <c r="N41" i="9"/>
  <c r="H41" i="9"/>
  <c r="B41" i="9"/>
  <c r="N40" i="9"/>
  <c r="H40" i="9"/>
  <c r="B40" i="9"/>
  <c r="N39" i="9"/>
  <c r="H39" i="9"/>
  <c r="B39" i="9"/>
  <c r="N35" i="9"/>
  <c r="H35" i="9"/>
  <c r="B35" i="9"/>
  <c r="N34" i="9"/>
  <c r="H34" i="9"/>
  <c r="B34" i="9"/>
  <c r="N33" i="9"/>
  <c r="H33" i="9"/>
  <c r="B33" i="9"/>
  <c r="N32" i="9"/>
  <c r="H32" i="9"/>
  <c r="B32" i="9"/>
  <c r="N28" i="9"/>
  <c r="H28" i="9"/>
  <c r="B28" i="9"/>
  <c r="N27" i="9"/>
  <c r="H27" i="9"/>
  <c r="B27" i="9"/>
  <c r="N26" i="9"/>
  <c r="H26" i="9"/>
  <c r="B26" i="9"/>
  <c r="N25" i="9"/>
  <c r="H25" i="9"/>
  <c r="B25" i="9"/>
  <c r="N21" i="9"/>
  <c r="H21" i="9"/>
  <c r="B21" i="9"/>
  <c r="N20" i="9"/>
  <c r="H20" i="9"/>
  <c r="B20" i="9"/>
  <c r="N19" i="9"/>
  <c r="H19" i="9"/>
  <c r="B19" i="9"/>
  <c r="N18" i="9"/>
  <c r="H18" i="9"/>
  <c r="B18" i="9"/>
  <c r="N14" i="9"/>
  <c r="H14" i="9"/>
  <c r="B14" i="9"/>
  <c r="N13" i="9"/>
  <c r="H13" i="9"/>
  <c r="B13" i="9"/>
  <c r="N12" i="9"/>
  <c r="H12" i="9"/>
  <c r="B12" i="9"/>
  <c r="N11" i="9"/>
  <c r="H11" i="9"/>
  <c r="B11" i="9"/>
  <c r="I10" i="9"/>
  <c r="A9" i="9"/>
  <c r="N7" i="9"/>
  <c r="H7" i="9"/>
  <c r="B7" i="9"/>
  <c r="N6" i="9"/>
  <c r="H6" i="9"/>
  <c r="B6" i="9"/>
  <c r="N5" i="9"/>
  <c r="H5" i="9"/>
  <c r="B5" i="9"/>
  <c r="B4" i="9"/>
  <c r="C3" i="9"/>
  <c r="E27" i="4"/>
  <c r="M2" i="9" s="1"/>
  <c r="H29" i="4"/>
  <c r="C10" i="3" s="1"/>
  <c r="E37" i="4"/>
  <c r="G23" i="3" s="1"/>
  <c r="H39" i="4"/>
  <c r="O24" i="3" s="1"/>
  <c r="E54" i="4"/>
  <c r="N47" i="3"/>
  <c r="N46" i="3"/>
  <c r="H42" i="3"/>
  <c r="H41" i="3"/>
  <c r="H40" i="3"/>
  <c r="H39" i="3"/>
  <c r="N42" i="3"/>
  <c r="N41" i="3"/>
  <c r="N40" i="3"/>
  <c r="N39" i="3"/>
  <c r="N49" i="7"/>
  <c r="H49" i="7"/>
  <c r="B49" i="7"/>
  <c r="N48" i="7"/>
  <c r="H48" i="7"/>
  <c r="B48" i="7"/>
  <c r="N47" i="7"/>
  <c r="H47" i="7"/>
  <c r="B47" i="7"/>
  <c r="N42" i="7"/>
  <c r="H42" i="7"/>
  <c r="B42" i="7"/>
  <c r="N41" i="7"/>
  <c r="H41" i="7"/>
  <c r="B41" i="7"/>
  <c r="N40" i="7"/>
  <c r="H40" i="7"/>
  <c r="B40" i="7"/>
  <c r="N35" i="7"/>
  <c r="H35" i="7"/>
  <c r="B35" i="7"/>
  <c r="N34" i="7"/>
  <c r="H34" i="7"/>
  <c r="B34" i="7"/>
  <c r="N33" i="7"/>
  <c r="H33" i="7"/>
  <c r="B33" i="7"/>
  <c r="N28" i="7"/>
  <c r="H28" i="7"/>
  <c r="B28" i="7"/>
  <c r="N27" i="7"/>
  <c r="H27" i="7"/>
  <c r="B27" i="7"/>
  <c r="N26" i="7"/>
  <c r="H26" i="7"/>
  <c r="B26" i="7"/>
  <c r="N21" i="7"/>
  <c r="H21" i="7"/>
  <c r="B21" i="7"/>
  <c r="N20" i="7"/>
  <c r="H20" i="7"/>
  <c r="B20" i="7"/>
  <c r="N19" i="7"/>
  <c r="H19" i="7"/>
  <c r="B19" i="7"/>
  <c r="N14" i="7"/>
  <c r="H14" i="7"/>
  <c r="B14" i="7"/>
  <c r="N13" i="7"/>
  <c r="H13" i="7"/>
  <c r="B13" i="7"/>
  <c r="N12" i="7"/>
  <c r="H12" i="7"/>
  <c r="B12" i="7"/>
  <c r="N7" i="7"/>
  <c r="H7" i="7"/>
  <c r="B7" i="7"/>
  <c r="N6" i="7"/>
  <c r="H6" i="7"/>
  <c r="B6" i="7"/>
  <c r="N5" i="7"/>
  <c r="H5" i="7"/>
  <c r="B5" i="7"/>
  <c r="N48" i="3"/>
  <c r="H48" i="3"/>
  <c r="B48" i="3"/>
  <c r="B41" i="3"/>
  <c r="H47" i="3"/>
  <c r="B47" i="3"/>
  <c r="B40" i="3"/>
  <c r="O24" i="7" l="1"/>
  <c r="C10" i="7"/>
  <c r="I17" i="3"/>
  <c r="M2" i="7"/>
  <c r="G23" i="7"/>
  <c r="O10" i="7"/>
  <c r="M16" i="7"/>
  <c r="M2" i="3"/>
  <c r="M16" i="3"/>
  <c r="O10" i="9"/>
  <c r="I17" i="9"/>
  <c r="G23" i="9"/>
  <c r="O24" i="9"/>
  <c r="C10" i="9"/>
  <c r="B4" i="3"/>
  <c r="H46" i="7"/>
  <c r="B46" i="7"/>
  <c r="N39" i="7"/>
  <c r="B25" i="7"/>
  <c r="H4" i="7"/>
  <c r="N32" i="3"/>
  <c r="B18" i="3"/>
  <c r="H39" i="7"/>
  <c r="N18" i="7"/>
  <c r="B4" i="7"/>
  <c r="H32" i="3"/>
  <c r="N11" i="3"/>
  <c r="N32" i="7"/>
  <c r="B18" i="7"/>
  <c r="H46" i="3"/>
  <c r="N25" i="3"/>
  <c r="B11" i="3"/>
  <c r="H32" i="7"/>
  <c r="B11" i="7"/>
  <c r="B46" i="3"/>
  <c r="H25" i="3"/>
  <c r="N4" i="3"/>
  <c r="N46" i="7"/>
  <c r="B32" i="7"/>
  <c r="H11" i="7"/>
  <c r="B25" i="3"/>
  <c r="H4" i="3"/>
  <c r="N25" i="7"/>
  <c r="N11" i="7"/>
  <c r="N18" i="3"/>
  <c r="N4" i="7"/>
  <c r="B39" i="3"/>
  <c r="H18" i="3"/>
  <c r="H25" i="7"/>
  <c r="B39" i="7"/>
  <c r="H18" i="7"/>
  <c r="B32" i="3"/>
  <c r="H11" i="3"/>
  <c r="N49" i="3"/>
  <c r="H49" i="3"/>
  <c r="B49" i="3"/>
  <c r="B42" i="3"/>
  <c r="N35" i="3"/>
  <c r="H35" i="3"/>
  <c r="B35" i="3"/>
  <c r="N28" i="3"/>
  <c r="H28" i="3"/>
  <c r="B28" i="3"/>
  <c r="N21" i="3"/>
  <c r="H21" i="3"/>
  <c r="B21" i="3"/>
  <c r="N14" i="3"/>
  <c r="H14" i="3"/>
  <c r="B14" i="3"/>
  <c r="N7" i="3"/>
  <c r="H7" i="3"/>
  <c r="B7" i="3"/>
  <c r="B6" i="3"/>
  <c r="I31" i="7"/>
  <c r="H38" i="4"/>
  <c r="C24" i="7" s="1"/>
  <c r="H28" i="4"/>
  <c r="I3" i="7" s="1"/>
  <c r="I3" i="9" l="1"/>
  <c r="I3" i="3"/>
  <c r="I31" i="9"/>
  <c r="I31" i="3"/>
  <c r="C24" i="9"/>
  <c r="C24" i="3"/>
  <c r="N34" i="3"/>
  <c r="E21" i="4"/>
  <c r="H34" i="3"/>
  <c r="N33" i="3"/>
  <c r="H33" i="3"/>
  <c r="G47" i="4"/>
  <c r="A38" i="7" s="1"/>
  <c r="B34" i="3"/>
  <c r="N27" i="3"/>
  <c r="H27" i="3"/>
  <c r="B27" i="3"/>
  <c r="B33" i="3"/>
  <c r="N26" i="3"/>
  <c r="H26" i="3"/>
  <c r="B26" i="3"/>
  <c r="H6" i="3"/>
  <c r="H5" i="3"/>
  <c r="B5" i="3"/>
  <c r="H19" i="3"/>
  <c r="H13" i="3"/>
  <c r="N19" i="3"/>
  <c r="B19" i="3"/>
  <c r="N12" i="3"/>
  <c r="H12" i="3"/>
  <c r="B12" i="3"/>
  <c r="N5" i="3"/>
  <c r="B20" i="3"/>
  <c r="H20" i="3"/>
  <c r="N20" i="3"/>
  <c r="N13" i="3"/>
  <c r="B13" i="3"/>
  <c r="N6" i="3"/>
  <c r="A38" i="9" l="1"/>
  <c r="A38" i="3"/>
  <c r="E61" i="4"/>
  <c r="E60" i="4"/>
  <c r="E59" i="4"/>
  <c r="H58" i="4"/>
  <c r="E57" i="4"/>
  <c r="H57" i="4" s="1"/>
  <c r="E53" i="4"/>
  <c r="A44" i="7" s="1"/>
  <c r="E52" i="4"/>
  <c r="H51" i="4"/>
  <c r="E50" i="4"/>
  <c r="H49" i="4"/>
  <c r="O38" i="7" s="1"/>
  <c r="E48" i="4"/>
  <c r="G37" i="7" s="1"/>
  <c r="E46" i="4"/>
  <c r="M30" i="7" s="1"/>
  <c r="E44" i="4"/>
  <c r="E43" i="4"/>
  <c r="E41" i="4"/>
  <c r="A30" i="7" s="1"/>
  <c r="E33" i="4"/>
  <c r="A16" i="7" s="1"/>
  <c r="E31" i="4"/>
  <c r="E30" i="4"/>
  <c r="E26" i="4"/>
  <c r="A2" i="7" s="1"/>
  <c r="E25" i="4"/>
  <c r="E24" i="4"/>
  <c r="E23" i="4"/>
  <c r="E22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G9" i="3" l="1"/>
  <c r="G9" i="7"/>
  <c r="A44" i="9"/>
  <c r="A44" i="3"/>
  <c r="M30" i="9"/>
  <c r="M30" i="3"/>
  <c r="A2" i="9"/>
  <c r="A2" i="3"/>
  <c r="G37" i="9"/>
  <c r="G37" i="3"/>
  <c r="O38" i="9"/>
  <c r="O38" i="3"/>
  <c r="A16" i="9"/>
  <c r="A16" i="3"/>
  <c r="A30" i="9"/>
  <c r="A30" i="3"/>
  <c r="G9" i="9"/>
</calcChain>
</file>

<file path=xl/sharedStrings.xml><?xml version="1.0" encoding="utf-8"?>
<sst xmlns="http://schemas.openxmlformats.org/spreadsheetml/2006/main" count="1069" uniqueCount="222">
  <si>
    <t>Drugs Calculator</t>
  </si>
  <si>
    <t>kg</t>
  </si>
  <si>
    <t>Dose/kg BW</t>
  </si>
  <si>
    <t>Amount</t>
  </si>
  <si>
    <t>Unit</t>
  </si>
  <si>
    <t>Remarks</t>
  </si>
  <si>
    <t>BW in kg =</t>
  </si>
  <si>
    <t>Fentanyl</t>
  </si>
  <si>
    <t>mcg</t>
  </si>
  <si>
    <t>Titrated</t>
  </si>
  <si>
    <t>Cefazolin</t>
  </si>
  <si>
    <t>mg</t>
  </si>
  <si>
    <t xml:space="preserve">Heparin </t>
  </si>
  <si>
    <t>IU</t>
  </si>
  <si>
    <t>Protamine</t>
  </si>
  <si>
    <t>ONLY BY CONSULTANT</t>
  </si>
  <si>
    <t>Adrenaline</t>
  </si>
  <si>
    <t>Phenylephrine</t>
  </si>
  <si>
    <t>Vasopressin</t>
  </si>
  <si>
    <t>unit</t>
  </si>
  <si>
    <t>Atropine</t>
  </si>
  <si>
    <t>Bicarb (8.4%)</t>
  </si>
  <si>
    <t>mL</t>
  </si>
  <si>
    <t>Lignocaine (1%)</t>
  </si>
  <si>
    <t>Amiodarone</t>
  </si>
  <si>
    <t>over 20-60 minutes</t>
  </si>
  <si>
    <t>Amiodarone infusion</t>
  </si>
  <si>
    <t>first bolus (max 6 mg)</t>
  </si>
  <si>
    <t>second bolus (max 12mg)</t>
  </si>
  <si>
    <t>Synch cardioversion</t>
  </si>
  <si>
    <t>J</t>
  </si>
  <si>
    <t>SVT/VT with pulse</t>
  </si>
  <si>
    <t>First &amp; Succeeding defibrillation</t>
  </si>
  <si>
    <t>VF/VT pulseless</t>
  </si>
  <si>
    <t>BW x 0.3 mg/50mL</t>
  </si>
  <si>
    <t>mg/50mL</t>
  </si>
  <si>
    <t>BW x 3 mg/50mL</t>
  </si>
  <si>
    <t>1mL/hr=</t>
  </si>
  <si>
    <t>mcg/kg/min</t>
  </si>
  <si>
    <t>Dopamine</t>
  </si>
  <si>
    <t>BW x 30 mg/50mL</t>
  </si>
  <si>
    <t>Dobutamine</t>
  </si>
  <si>
    <t>BW x 15 mg/50mL</t>
  </si>
  <si>
    <t>BW x 1 unit/50mL</t>
  </si>
  <si>
    <t>unit/50mL</t>
  </si>
  <si>
    <t>Phentolamine</t>
  </si>
  <si>
    <t>mg/20mL</t>
  </si>
  <si>
    <t>BW / 50mL</t>
  </si>
  <si>
    <t>50 mg / 50mL</t>
  </si>
  <si>
    <t>BW x 10 mcg/50mL</t>
  </si>
  <si>
    <t>mcg/50mL</t>
  </si>
  <si>
    <t>BW x 250 mcg/50mL</t>
  </si>
  <si>
    <t>Dexmedetomidine (Neonate)</t>
  </si>
  <si>
    <t>200mcg/ 50 mL</t>
  </si>
  <si>
    <t>1ml/hr=</t>
  </si>
  <si>
    <t>Midazolam</t>
  </si>
  <si>
    <t>1mL/hr= 1.0 mcg/kg/min</t>
  </si>
  <si>
    <t>Adenosine (1st bolus)</t>
  </si>
  <si>
    <t>Adenosine (2nd bolus)</t>
  </si>
  <si>
    <t>Dexmedetomidine (CICU)</t>
  </si>
  <si>
    <t xml:space="preserve">BW x 25mg/50mL </t>
  </si>
  <si>
    <t>500mg/ 50mL</t>
  </si>
  <si>
    <t xml:space="preserve">Check dose with pharmacy </t>
  </si>
  <si>
    <t>2500mcg in 50ml</t>
  </si>
  <si>
    <r>
      <t>CaCl</t>
    </r>
    <r>
      <rPr>
        <b/>
        <vertAlign val="subscript"/>
        <sz val="9.5"/>
        <color indexed="8"/>
        <rFont val="Helvetica Neue"/>
      </rPr>
      <t xml:space="preserve">2 </t>
    </r>
    <r>
      <rPr>
        <b/>
        <sz val="9.5"/>
        <color indexed="8"/>
        <rFont val="Helvetica Neue"/>
      </rPr>
      <t>(10%)</t>
    </r>
  </si>
  <si>
    <r>
      <t xml:space="preserve">repeat 4 hourly - max </t>
    </r>
    <r>
      <rPr>
        <b/>
        <sz val="9.5"/>
        <color indexed="8"/>
        <rFont val="Helvetica Neue"/>
      </rPr>
      <t>2000mg</t>
    </r>
    <r>
      <rPr>
        <sz val="9.5"/>
        <color indexed="8"/>
        <rFont val="Helvetica Neue"/>
      </rPr>
      <t xml:space="preserve"> per dose</t>
    </r>
  </si>
  <si>
    <r>
      <t>MgSO</t>
    </r>
    <r>
      <rPr>
        <b/>
        <vertAlign val="subscript"/>
        <sz val="9.5"/>
        <color indexed="8"/>
        <rFont val="Helvetica Neue"/>
      </rPr>
      <t>4</t>
    </r>
  </si>
  <si>
    <r>
      <t>mg/50mL</t>
    </r>
    <r>
      <rPr>
        <b/>
        <sz val="9.5"/>
        <color indexed="8"/>
        <rFont val="Helvetica Neue"/>
      </rPr>
      <t>D5W</t>
    </r>
    <r>
      <rPr>
        <sz val="9.5"/>
        <color indexed="8"/>
        <rFont val="Helvetica Neue"/>
      </rPr>
      <t xml:space="preserve"> </t>
    </r>
  </si>
  <si>
    <t>mcg/kg/hr</t>
  </si>
  <si>
    <t>Novoseven</t>
  </si>
  <si>
    <t>Octaplex (4 factor PCC)</t>
  </si>
  <si>
    <t>90 mcg/kg</t>
  </si>
  <si>
    <r>
      <t xml:space="preserve">70 mg/kg </t>
    </r>
    <r>
      <rPr>
        <b/>
        <sz val="9.5"/>
        <color indexed="8"/>
        <rFont val="Helvetica Neue"/>
      </rPr>
      <t>(initial max. dose 2 g)</t>
    </r>
  </si>
  <si>
    <r>
      <t xml:space="preserve">12.5 IU/kg </t>
    </r>
    <r>
      <rPr>
        <b/>
        <sz val="9.5"/>
        <color indexed="8"/>
        <rFont val="Helvetica Neue"/>
      </rPr>
      <t>(initial max. dose 1000 IU)</t>
    </r>
  </si>
  <si>
    <t>Esmolol</t>
  </si>
  <si>
    <t>Draw neat</t>
  </si>
  <si>
    <t>Titrate to effect 0-200mcg/kg/min</t>
  </si>
  <si>
    <r>
      <t xml:space="preserve">Dilute to 100mg/ml, infuse over 1-hour, </t>
    </r>
    <r>
      <rPr>
        <b/>
        <sz val="9.5"/>
        <color indexed="8"/>
        <rFont val="Helvetica Neue"/>
      </rPr>
      <t>Max 2000mg</t>
    </r>
  </si>
  <si>
    <t>Isoprenaline</t>
  </si>
  <si>
    <t>mcg/mL</t>
  </si>
  <si>
    <t>Dilute 0.2mg in 20mls NS</t>
  </si>
  <si>
    <t>Titrate to effect (0.01 to 0.2 mcg/kg/min)</t>
  </si>
  <si>
    <r>
      <t>BW x 50 mg/</t>
    </r>
    <r>
      <rPr>
        <b/>
        <sz val="9.5"/>
        <color indexed="8"/>
        <rFont val="Helvetica Neue"/>
      </rPr>
      <t>20mL</t>
    </r>
  </si>
  <si>
    <t>Ward</t>
  </si>
  <si>
    <t>Name</t>
  </si>
  <si>
    <t>NRIC</t>
  </si>
  <si>
    <t>Added by:</t>
  </si>
  <si>
    <t>Checked by:</t>
  </si>
  <si>
    <t>1ml/hr</t>
  </si>
  <si>
    <t>=</t>
  </si>
  <si>
    <t>1mL/hr</t>
  </si>
  <si>
    <t>T1234567A</t>
  </si>
  <si>
    <t>Added by</t>
  </si>
  <si>
    <t xml:space="preserve">Checked by </t>
  </si>
  <si>
    <t>Iron Man</t>
  </si>
  <si>
    <t>Legend:</t>
  </si>
  <si>
    <t xml:space="preserve">              enter the information.</t>
  </si>
  <si>
    <t xml:space="preserve">              auto populate on Cardiac Label</t>
  </si>
  <si>
    <t>mcg/kg/min, run at 1-3 ml/hr</t>
  </si>
  <si>
    <t>3000mg</t>
  </si>
  <si>
    <t>mg/30mL</t>
  </si>
  <si>
    <t>mL/hr = 2.5mg/kg/hr</t>
  </si>
  <si>
    <t>mg/hour</t>
  </si>
  <si>
    <t>MG IN 30 MLS undiluted</t>
  </si>
  <si>
    <t>MG IN 50 MLS NaCl 0.9%</t>
  </si>
  <si>
    <t>MCG IN 50 MLS NaCl 0.9%</t>
  </si>
  <si>
    <t>MG IN  50 MLS NaCl 0.9%</t>
  </si>
  <si>
    <t>MG IN 20 MLS NaCl 0.9%</t>
  </si>
  <si>
    <r>
      <t>3000 mg/</t>
    </r>
    <r>
      <rPr>
        <b/>
        <sz val="9.5"/>
        <color rgb="FF000000"/>
        <rFont val="Helvetica Neue"/>
      </rPr>
      <t>30 mL</t>
    </r>
  </si>
  <si>
    <t>Milrinone</t>
  </si>
  <si>
    <t>Tranexemic acid</t>
  </si>
  <si>
    <r>
      <t xml:space="preserve">mg/kg/hr </t>
    </r>
    <r>
      <rPr>
        <b/>
        <sz val="9.5"/>
        <color rgb="FF000000"/>
        <rFont val="Helvetica Neue"/>
      </rPr>
      <t>(10ml/hr for 1hr then1ml/hr)</t>
    </r>
    <r>
      <rPr>
        <sz val="9.5"/>
        <color indexed="8"/>
        <rFont val="Helvetica Neue"/>
      </rPr>
      <t xml:space="preserve"> (Wt: ≤ 40kg)</t>
    </r>
  </si>
  <si>
    <t xml:space="preserve">Tranexemic acid </t>
  </si>
  <si>
    <r>
      <t xml:space="preserve">mL/hr = 2.5mg/kg/hr </t>
    </r>
    <r>
      <rPr>
        <b/>
        <sz val="9.5"/>
        <color rgb="FF000000"/>
        <rFont val="Helvetica Neue"/>
      </rPr>
      <t xml:space="preserve">(Run 25mg/kg over 1hr -&gt; 2.5mg/kg/hr) </t>
    </r>
    <r>
      <rPr>
        <sz val="9.5"/>
        <color indexed="8"/>
        <rFont val="Helvetica Neue"/>
      </rPr>
      <t>(Wt: &gt; 40kg)</t>
    </r>
  </si>
  <si>
    <t xml:space="preserve">1mL/hr= 5 mcg/kg/hr (Wt: ≤ 10kg) </t>
  </si>
  <si>
    <t>mcg/kg/hr (Wt: &gt; 10kg)</t>
  </si>
  <si>
    <t>mcg/kg/hr (Wt: ≤ 50kg)</t>
  </si>
  <si>
    <t>mg/hr (Wt: &gt; 50kg)</t>
  </si>
  <si>
    <t>Rocuronium</t>
  </si>
  <si>
    <t>mg/kg/hr (Wt: ≤ 20kg)</t>
  </si>
  <si>
    <t xml:space="preserve">mg/kg/hr (Wt: &gt; 20kg) </t>
  </si>
  <si>
    <t>Date</t>
  </si>
  <si>
    <t>3mg/50mL</t>
  </si>
  <si>
    <t>10 mg/50 mL</t>
  </si>
  <si>
    <t>mcg/kg/min  (Wt: ≤ 10kg)</t>
  </si>
  <si>
    <t>mcg/kg/min (Wt: &gt; 10kg)</t>
  </si>
  <si>
    <t>Fibrinogen (Haemocomplettan)</t>
  </si>
  <si>
    <r>
      <t xml:space="preserve">- Max. not &gt;5ml/min; Aim Fibtem A10 &gt;8 mm
- Reconstituted solution up to 8H </t>
    </r>
    <r>
      <rPr>
        <b/>
        <sz val="9.5"/>
        <color indexed="8"/>
        <rFont val="Helvetica Neue"/>
      </rPr>
      <t>at room temperature</t>
    </r>
    <r>
      <rPr>
        <sz val="9.5"/>
        <color indexed="8"/>
        <rFont val="Helvetica Neue"/>
      </rPr>
      <t xml:space="preserve"> (handover to CICU)</t>
    </r>
  </si>
  <si>
    <r>
      <t xml:space="preserve">- Max. Adult dose 3000 IU ; Infuse at 2-3 ml/min
- Reconstituted solution stored up to 8H </t>
    </r>
    <r>
      <rPr>
        <b/>
        <sz val="9.5"/>
        <color indexed="8"/>
        <rFont val="Helvetica Neue"/>
      </rPr>
      <t xml:space="preserve">in the fridge ; </t>
    </r>
    <r>
      <rPr>
        <sz val="9.5"/>
        <color rgb="FF000000"/>
        <rFont val="Helvetica Neue"/>
      </rPr>
      <t>U</t>
    </r>
    <r>
      <rPr>
        <sz val="9.5"/>
        <color indexed="8"/>
        <rFont val="Helvetica Neue"/>
      </rPr>
      <t>se only after Novoseven</t>
    </r>
  </si>
  <si>
    <r>
      <rPr>
        <sz val="9.5"/>
        <color indexed="8"/>
        <rFont val="Helvetica Neue"/>
      </rPr>
      <t xml:space="preserve">mcg/kg/min </t>
    </r>
    <r>
      <rPr>
        <b/>
        <sz val="9.5"/>
        <color indexed="8"/>
        <rFont val="Helvetica Neue"/>
      </rPr>
      <t>(max 8mcg/kg/min)</t>
    </r>
    <r>
      <rPr>
        <sz val="9.5"/>
        <color rgb="FF000000"/>
        <rFont val="Helvetica Neue"/>
      </rPr>
      <t xml:space="preserve"> (Wt: &gt; 4kg)</t>
    </r>
  </si>
  <si>
    <t>mg/kg/hr</t>
  </si>
  <si>
    <t xml:space="preserve">  Ward:</t>
  </si>
  <si>
    <t xml:space="preserve">  Date:</t>
  </si>
  <si>
    <t>CICU</t>
  </si>
  <si>
    <t>Morphine</t>
  </si>
  <si>
    <t>Ketamine</t>
  </si>
  <si>
    <t>GTN</t>
  </si>
  <si>
    <t>Nipride</t>
  </si>
  <si>
    <t>Noradrenaline</t>
  </si>
  <si>
    <r>
      <t>- Consider initial dose 20-40mcg/kg ; Redosed Q2H
- Capped at 180 mcg/kg/</t>
    </r>
    <r>
      <rPr>
        <b/>
        <sz val="9.5"/>
        <color rgb="FF000000"/>
        <rFont val="Helvetica Neue"/>
      </rPr>
      <t>day</t>
    </r>
    <r>
      <rPr>
        <sz val="9.5"/>
        <color rgb="FF000000"/>
        <rFont val="Helvetica Neue"/>
      </rPr>
      <t>)</t>
    </r>
  </si>
  <si>
    <t>mcg/kg/min (Wt: ≤ 7kg)</t>
  </si>
  <si>
    <t>mcg/kg/min (Wt: &gt; 7kg)</t>
  </si>
  <si>
    <t>mcg/kg/min (&gt;8kg)</t>
  </si>
  <si>
    <t>250mg/50mL</t>
  </si>
  <si>
    <t>200mg/50mL</t>
  </si>
  <si>
    <t>mcg/kg/min (Wt: ≤ 16kg)</t>
  </si>
  <si>
    <t>mcg/kg/min (Wt: &gt; 16kg)</t>
  </si>
  <si>
    <t>mcg/kg/min (≤  8kg)</t>
  </si>
  <si>
    <r>
      <t>unit/kg/hr</t>
    </r>
    <r>
      <rPr>
        <b/>
        <sz val="9.5"/>
        <color rgb="FF000000"/>
        <rFont val="Helvetica Neue"/>
      </rPr>
      <t xml:space="preserve"> (0.5-3ml/hr)</t>
    </r>
    <r>
      <rPr>
        <sz val="9.5"/>
        <color indexed="8"/>
        <rFont val="Helvetica Neue"/>
      </rPr>
      <t xml:space="preserve">  (Wt: ≤ 20kg)</t>
    </r>
  </si>
  <si>
    <r>
      <t>unit/kg/hr</t>
    </r>
    <r>
      <rPr>
        <b/>
        <sz val="9.5"/>
        <color rgb="FF000000"/>
        <rFont val="Helvetica Neue"/>
      </rPr>
      <t xml:space="preserve"> (0.5-3ml/hr)</t>
    </r>
    <r>
      <rPr>
        <sz val="9.5"/>
        <color indexed="8"/>
        <rFont val="Helvetica Neue"/>
      </rPr>
      <t xml:space="preserve">  (Wt: &gt; 20kg)</t>
    </r>
  </si>
  <si>
    <t>20 unit/50mL</t>
  </si>
  <si>
    <t>BX X 3 mg/50mL</t>
  </si>
  <si>
    <r>
      <t>mcg/kg/min (</t>
    </r>
    <r>
      <rPr>
        <b/>
        <sz val="9.5"/>
        <color rgb="FF000000"/>
        <rFont val="Helvetica Neue"/>
      </rPr>
      <t>max 8mcg/kg/min)</t>
    </r>
    <r>
      <rPr>
        <sz val="9.5"/>
        <color rgb="FF000000"/>
        <rFont val="Helvetica Neue"/>
      </rPr>
      <t xml:space="preserve"> </t>
    </r>
    <r>
      <rPr>
        <sz val="9.5"/>
        <color indexed="8"/>
        <rFont val="Helvetica Neue"/>
      </rPr>
      <t>(Wt: ≤ 4kg)</t>
    </r>
  </si>
  <si>
    <r>
      <t>mcg/kg/min</t>
    </r>
    <r>
      <rPr>
        <b/>
        <sz val="9.5"/>
        <color rgb="FF000000"/>
        <rFont val="Helvetica Neue"/>
      </rPr>
      <t xml:space="preserve"> (max 8mcg/kg/min)</t>
    </r>
    <r>
      <rPr>
        <i/>
        <sz val="9.5"/>
        <color rgb="FF000000"/>
        <rFont val="Helvetica Neue"/>
      </rPr>
      <t xml:space="preserve"> </t>
    </r>
    <r>
      <rPr>
        <sz val="9.5"/>
        <color rgb="FF000000"/>
        <rFont val="Helvetica Neue"/>
      </rPr>
      <t>(Wt: ≤ 4kg)</t>
    </r>
  </si>
  <si>
    <r>
      <t xml:space="preserve">- Max. Adult dose 3000 IU
- Infuse at 2-3 ml/min
- Reconstituted solution can be stored up to 8H </t>
    </r>
    <r>
      <rPr>
        <b/>
        <sz val="9.5"/>
        <color indexed="8"/>
        <rFont val="Helvetica Neue"/>
      </rPr>
      <t>in the fridge</t>
    </r>
    <r>
      <rPr>
        <sz val="9.5"/>
        <color indexed="8"/>
        <rFont val="Helvetica Neue"/>
      </rPr>
      <t xml:space="preserve">
- To be used only after trial of Novoseven</t>
    </r>
  </si>
  <si>
    <t>- Can consider initial dose 20-40mcg/kg 
- Can be redosed Q2H
- Capped at 180 mcg/kg</t>
  </si>
  <si>
    <r>
      <t xml:space="preserve">- Max. rate of infusion not &gt;5ml per min
- Aim Fibtem A10 &gt;8 mm
- Top-up dose 50mg/kg (Capped at 4 g)
- Reconstituted solution can be stored up to 8H </t>
    </r>
    <r>
      <rPr>
        <b/>
        <sz val="9.5"/>
        <color indexed="8"/>
        <rFont val="Helvetica Neue"/>
      </rPr>
      <t>at room temperature</t>
    </r>
    <r>
      <rPr>
        <sz val="9.5"/>
        <color indexed="8"/>
        <rFont val="Helvetica Neue"/>
      </rPr>
      <t xml:space="preserve"> (handover to CICU if there's extra)</t>
    </r>
  </si>
  <si>
    <t>Fibrinogen Concentrate (Haemocomplettan)</t>
  </si>
  <si>
    <t xml:space="preserve">mg/kg/hr </t>
  </si>
  <si>
    <t xml:space="preserve">Rocuronium (&gt; 20kg) </t>
  </si>
  <si>
    <t>Rocuronium (≤ 20kg)</t>
  </si>
  <si>
    <t>mg/hr</t>
  </si>
  <si>
    <t>Morphine/ Ketamine (&gt; 50kg)</t>
  </si>
  <si>
    <t>Morphine/ Ketamine (≤ 50kg)</t>
  </si>
  <si>
    <t>Fentanyl (&gt;10kg)</t>
  </si>
  <si>
    <t>1mL/hr= 5 mcg/kg/hr</t>
  </si>
  <si>
    <t xml:space="preserve">Fentanyl (≤ 10kg) </t>
  </si>
  <si>
    <r>
      <t xml:space="preserve">mL/hr=2.5 mg/kg/hr </t>
    </r>
    <r>
      <rPr>
        <b/>
        <sz val="9.5"/>
        <color indexed="8"/>
        <rFont val="Helvetica Neue"/>
      </rPr>
      <t>(10ml/hr for 1hr then1ml/hr)</t>
    </r>
  </si>
  <si>
    <t>2000mg</t>
  </si>
  <si>
    <r>
      <t>2000 mg/</t>
    </r>
    <r>
      <rPr>
        <b/>
        <sz val="9.5"/>
        <color indexed="8"/>
        <rFont val="Helvetica Neue"/>
      </rPr>
      <t>20 mL</t>
    </r>
  </si>
  <si>
    <t>Tranexemic acid (&gt; 40kg)</t>
  </si>
  <si>
    <r>
      <t xml:space="preserve">mg/kg/hr </t>
    </r>
    <r>
      <rPr>
        <b/>
        <sz val="9.5"/>
        <color rgb="FF000000"/>
        <rFont val="Helvetica Neue"/>
      </rPr>
      <t>(10ml/hr for 1hr then1ml/hr)</t>
    </r>
  </si>
  <si>
    <t>Tranexemic acid (≤ 40kg)</t>
  </si>
  <si>
    <t>unit/kg/hr, 0.5-3ml/hr</t>
  </si>
  <si>
    <t>50 mg/50 mL</t>
  </si>
  <si>
    <t>Milrinone (&gt; 16kg)</t>
  </si>
  <si>
    <r>
      <t>Milrinone (</t>
    </r>
    <r>
      <rPr>
        <sz val="9.5"/>
        <color indexed="8"/>
        <rFont val="High Tower Text"/>
        <family val="1"/>
      </rPr>
      <t>≤</t>
    </r>
    <r>
      <rPr>
        <b/>
        <sz val="9.5"/>
        <color indexed="8"/>
        <rFont val="Helvetica Neue"/>
      </rPr>
      <t xml:space="preserve"> 16kg)</t>
    </r>
  </si>
  <si>
    <r>
      <rPr>
        <sz val="9.5"/>
        <color indexed="8"/>
        <rFont val="Helvetica Neue"/>
      </rPr>
      <t xml:space="preserve">mcg/kg/min </t>
    </r>
    <r>
      <rPr>
        <b/>
        <sz val="9.5"/>
        <color indexed="8"/>
        <rFont val="Helvetica Neue"/>
      </rPr>
      <t>(max 8mcg/kg/min)</t>
    </r>
  </si>
  <si>
    <t>GTN/Nipride  (&gt; 16kg)</t>
  </si>
  <si>
    <r>
      <t xml:space="preserve">mcg/kg/min </t>
    </r>
    <r>
      <rPr>
        <b/>
        <sz val="9.5"/>
        <color rgb="FF000000"/>
        <rFont val="Helvetica Neue"/>
      </rPr>
      <t>(max 8mcg/kg/min)</t>
    </r>
  </si>
  <si>
    <t>GTN/Nipride (≤ 16kg)</t>
  </si>
  <si>
    <t>Adrenaline/Noradrenaline</t>
  </si>
  <si>
    <t>Dr Tracy Tan</t>
  </si>
  <si>
    <t>Dr Jo Tan</t>
  </si>
  <si>
    <t>Date / Time</t>
  </si>
  <si>
    <t>Laser Print Settings</t>
  </si>
  <si>
    <t>Siti Local Color Printer</t>
  </si>
  <si>
    <t>Laser Printer Margins:</t>
  </si>
  <si>
    <t>Row Date - 0.58cm</t>
  </si>
  <si>
    <t>Row 2nd to 5th - 0.56cm</t>
  </si>
  <si>
    <t>Row label - 0.58cm (enter 0.59 and it will auto to 0.58)</t>
  </si>
  <si>
    <t>Column F &amp; L - each 0.24cm</t>
  </si>
  <si>
    <t>Column A to E, F to K, M to Q - each column 1.27cm</t>
  </si>
  <si>
    <t>&gt; click on home &gt; Number &gt; More Number Format &gt; Custom &gt; type ;;;</t>
  </si>
  <si>
    <t>To blank out row &gt; conditioning formatting &gt; new rule &gt; use a formula to determine which cells to format &gt; formula: = CELL and the weight &gt; format (font is white, fill is no color) &gt; applies to which row</t>
  </si>
  <si>
    <t>To hover over an object, right click &gt; add note &gt; remove the user name &gt; click on the border of the note box &gt; click on color and lines &gt; Fill &gt; Fill Effects &gt; Pictures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</si>
  <si>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</si>
  <si>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</si>
  <si>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</si>
  <si>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</si>
  <si>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</si>
  <si>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</si>
  <si>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</si>
  <si>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</si>
  <si>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</si>
  <si>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</si>
  <si>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</si>
  <si>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address of the Year</t>
  </si>
  <si>
    <t>January</t>
  </si>
  <si>
    <t>address of the Month</t>
  </si>
  <si>
    <t>months</t>
  </si>
  <si>
    <t>Calendar</t>
  </si>
  <si>
    <t>to print calculator at bottom - printed label face up and start of label towards me</t>
  </si>
  <si>
    <t>empty label face up; start of label towards me</t>
  </si>
  <si>
    <t xml:space="preserve">printing </t>
  </si>
  <si>
    <t>CONCAT('Cardiac Drugs - Table 1'!E1:F1," ",'Cardiac Drugs - Table 1'!G1:H1)</t>
  </si>
  <si>
    <t>to add ward and bed</t>
  </si>
  <si>
    <t>To print - label face up, top of label towards me</t>
  </si>
  <si>
    <t>if displayed as text and not forumla, go to Forumla &gt; change to general &gt; enter, then clcik F2</t>
  </si>
  <si>
    <t>20 mg/50 mL</t>
  </si>
  <si>
    <t>NAME</t>
  </si>
  <si>
    <t>IRON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</si>
</sst>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dd/mm/yyyy;@"/>
    <numFmt numFmtId="167" formatCode="hh:mm;@"/>
    <numFmt numFmtId="168" formatCode="[$-409]h:mm\ AM/PM;@"/>
  </numFmts>
  <fonts count="34">
    <font>
      <sz val="10"/>
      <color indexed="8"/>
      <name val="Helvetica Neue"/>
    </font>
    <font>
      <sz val="11"/>
      <color rgb="FF9C0006"/>
      <name val="Helvetica Neue"/>
      <family val="2"/>
      <scheme val="minor"/>
    </font>
    <font>
      <sz val="9.5"/>
      <color indexed="8"/>
      <name val="Helvetica Neue"/>
    </font>
    <font>
      <b/>
      <sz val="9.5"/>
      <color indexed="8"/>
      <name val="Helvetica Neue"/>
    </font>
    <font>
      <b/>
      <vertAlign val="subscript"/>
      <sz val="9.5"/>
      <color indexed="8"/>
      <name val="Helvetica Neue"/>
    </font>
    <font>
      <b/>
      <sz val="9.5"/>
      <name val="Helvetica Neue"/>
      <scheme val="minor"/>
    </font>
    <font>
      <sz val="9.5"/>
      <name val="Helvetica Neue"/>
      <family val="2"/>
      <scheme val="minor"/>
    </font>
    <font>
      <sz val="9.5"/>
      <name val="Helvetica Neue"/>
    </font>
    <font>
      <sz val="10"/>
      <color indexed="8"/>
      <name val="Tahoma"/>
      <family val="2"/>
    </font>
    <font>
      <sz val="7"/>
      <color indexed="8"/>
      <name val="Tahoma"/>
      <family val="2"/>
    </font>
    <font>
      <u/>
      <sz val="9.5"/>
      <color indexed="8"/>
      <name val="Helvetica Neue"/>
    </font>
    <font>
      <b/>
      <sz val="9.5"/>
      <color rgb="FF000000"/>
      <name val="Helvetica Neue"/>
    </font>
    <font>
      <b/>
      <sz val="10"/>
      <color indexed="8"/>
      <name val="Tahoma"/>
      <family val="2"/>
    </font>
    <font>
      <b/>
      <sz val="10"/>
      <color rgb="FFFFFFFF"/>
      <name val="Tahoma"/>
      <family val="2"/>
    </font>
    <font>
      <sz val="6"/>
      <color indexed="8"/>
      <name val="Tahoma"/>
      <family val="2"/>
    </font>
    <font>
      <sz val="8"/>
      <color indexed="8"/>
      <name val="Tahoma"/>
      <family val="2"/>
    </font>
    <font>
      <i/>
      <sz val="9"/>
      <color indexed="8"/>
      <name val="Helvetica Neue"/>
    </font>
    <font>
      <sz val="9.5"/>
      <color rgb="FF000000"/>
      <name val="Helvetica Neue"/>
    </font>
    <font>
      <b/>
      <sz val="9"/>
      <color indexed="8"/>
      <name val="Tahoma"/>
      <family val="2"/>
    </font>
    <font>
      <b/>
      <sz val="10"/>
      <color indexed="8"/>
      <name val="Helvetica Neue"/>
    </font>
    <font>
      <b/>
      <u/>
      <sz val="10"/>
      <color indexed="8"/>
      <name val="Helvetica Neue"/>
    </font>
    <font>
      <b/>
      <sz val="7.5"/>
      <color indexed="8"/>
      <name val="Tahoma"/>
      <family val="2"/>
    </font>
    <font>
      <b/>
      <u/>
      <sz val="9.5"/>
      <color indexed="8"/>
      <name val="Helvetica Neue"/>
    </font>
    <font>
      <sz val="10"/>
      <color theme="1"/>
      <name val="Helvetica Neue"/>
    </font>
    <font>
      <b/>
      <sz val="14"/>
      <color theme="1"/>
      <name val="Arial Black"/>
      <family val="2"/>
    </font>
    <font>
      <i/>
      <sz val="9.5"/>
      <color rgb="FF000000"/>
      <name val="Helvetica Neue"/>
    </font>
    <font>
      <b/>
      <sz val="14"/>
      <color theme="0"/>
      <name val="Arial Black"/>
      <family val="2"/>
    </font>
    <font>
      <b/>
      <sz val="9"/>
      <color theme="1"/>
      <name val="Arial Black"/>
      <family val="2"/>
    </font>
    <font>
      <b/>
      <sz val="10.5"/>
      <color theme="1"/>
      <name val="Arial Black"/>
      <family val="2"/>
    </font>
    <font>
      <b/>
      <sz val="9"/>
      <color theme="0"/>
      <name val="Arial Black"/>
      <family val="2"/>
    </font>
    <font>
      <b/>
      <sz val="10.5"/>
      <color theme="0"/>
      <name val="Arial Black"/>
      <family val="2"/>
    </font>
    <font>
      <sz val="9.5"/>
      <color indexed="8"/>
      <name val="High Tower Text"/>
      <family val="1"/>
    </font>
    <font>
      <b/>
      <sz val="6"/>
      <color indexed="8"/>
      <name val="Tahoma"/>
      <family val="2"/>
    </font>
    <font>
      <b/>
      <sz val="7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/>
    <xf numFmtId="0" fontId="1" fillId="3" borderId="0" applyNumberFormat="0" applyBorder="0" applyAlignment="0" applyProtection="0"/>
  </cellStyleXfs>
  <cellXfs count="269">
    <xf numFmtId="0" fontId="0" fillId="0" borderId="0" xfId="0" applyFont="1" applyAlignment="1"/>
    <xf numFmtId="0" fontId="2" fillId="2" borderId="0" xfId="0" applyFont="1" applyFill="1" applyBorder="1" applyAlignment="1" applyProtection="1">
      <alignment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Border="1" applyAlignment="1" applyProtection="1">
      <alignment vertical="center"/>
    </xf>
    <xf numFmtId="0" fontId="2" fillId="0" borderId="0" xfId="0" applyNumberFormat="1" applyFont="1" applyAlignment="1" applyProtection="1">
      <alignment vertical="center"/>
    </xf>
    <xf numFmtId="0" fontId="2" fillId="2" borderId="20" xfId="0" applyFont="1" applyFill="1" applyBorder="1" applyAlignment="1" applyProtection="1">
      <alignment vertical="center"/>
    </xf>
    <xf numFmtId="49" fontId="3" fillId="2" borderId="18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49" fontId="6" fillId="5" borderId="10" xfId="1" applyNumberFormat="1" applyFont="1" applyFill="1" applyBorder="1" applyAlignment="1" applyProtection="1">
      <alignment horizontal="left" vertical="center"/>
    </xf>
    <xf numFmtId="0" fontId="5" fillId="5" borderId="10" xfId="1" applyNumberFormat="1" applyFont="1" applyFill="1" applyBorder="1" applyAlignment="1" applyProtection="1">
      <alignment horizontal="center" vertical="center"/>
    </xf>
    <xf numFmtId="0" fontId="7" fillId="5" borderId="12" xfId="0" applyFont="1" applyFill="1" applyBorder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horizontal="left" vertical="center"/>
    </xf>
    <xf numFmtId="49" fontId="2" fillId="0" borderId="15" xfId="0" applyNumberFormat="1" applyFont="1" applyFill="1" applyBorder="1" applyAlignment="1" applyProtection="1">
      <alignment horizontal="left" vertical="center"/>
    </xf>
    <xf numFmtId="49" fontId="7" fillId="0" borderId="8" xfId="0" applyNumberFormat="1" applyFont="1" applyFill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49" fontId="3" fillId="0" borderId="2" xfId="0" applyNumberFormat="1" applyFont="1" applyFill="1" applyBorder="1" applyAlignment="1" applyProtection="1">
      <alignment vertical="center"/>
    </xf>
    <xf numFmtId="0" fontId="3" fillId="0" borderId="4" xfId="0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vertical="center"/>
    </xf>
    <xf numFmtId="0" fontId="3" fillId="0" borderId="4" xfId="0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8" fillId="0" borderId="23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3" fillId="0" borderId="0" xfId="0" applyNumberFormat="1" applyFont="1" applyBorder="1" applyAlignment="1" applyProtection="1">
      <alignment vertical="center"/>
    </xf>
    <xf numFmtId="0" fontId="3" fillId="2" borderId="20" xfId="0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8" fillId="0" borderId="33" xfId="0" applyFont="1" applyBorder="1" applyAlignment="1">
      <alignment vertical="center" wrapText="1"/>
    </xf>
    <xf numFmtId="0" fontId="8" fillId="0" borderId="33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28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49" fontId="5" fillId="5" borderId="8" xfId="1" applyNumberFormat="1" applyFont="1" applyFill="1" applyBorder="1" applyAlignment="1" applyProtection="1">
      <alignment vertical="center"/>
    </xf>
    <xf numFmtId="0" fontId="5" fillId="5" borderId="9" xfId="1" applyFont="1" applyFill="1" applyBorder="1" applyAlignment="1" applyProtection="1">
      <alignment vertical="center"/>
    </xf>
    <xf numFmtId="0" fontId="14" fillId="0" borderId="24" xfId="0" applyFont="1" applyBorder="1" applyAlignment="1">
      <alignment vertical="center" wrapText="1"/>
    </xf>
    <xf numFmtId="0" fontId="9" fillId="0" borderId="35" xfId="0" applyFont="1" applyBorder="1" applyAlignment="1">
      <alignment horizontal="left" vertical="center"/>
    </xf>
    <xf numFmtId="0" fontId="9" fillId="0" borderId="35" xfId="0" applyNumberFormat="1" applyFont="1" applyBorder="1" applyAlignment="1">
      <alignment horizontal="left" vertical="center"/>
    </xf>
    <xf numFmtId="0" fontId="14" fillId="0" borderId="38" xfId="0" applyFont="1" applyBorder="1" applyAlignment="1">
      <alignment vertical="center" wrapText="1"/>
    </xf>
    <xf numFmtId="0" fontId="15" fillId="0" borderId="33" xfId="0" applyFont="1" applyBorder="1" applyAlignment="1">
      <alignment vertical="center"/>
    </xf>
    <xf numFmtId="49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20" xfId="0" applyFont="1" applyFill="1" applyBorder="1" applyAlignment="1" applyProtection="1">
      <alignment horizontal="left" vertical="center"/>
    </xf>
    <xf numFmtId="1" fontId="12" fillId="0" borderId="32" xfId="0" applyNumberFormat="1" applyFont="1" applyBorder="1" applyAlignment="1">
      <alignment horizontal="center" vertical="center"/>
    </xf>
    <xf numFmtId="0" fontId="12" fillId="0" borderId="27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left" vertical="center"/>
    </xf>
    <xf numFmtId="2" fontId="12" fillId="0" borderId="32" xfId="0" applyNumberFormat="1" applyFont="1" applyBorder="1" applyAlignment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3" fillId="0" borderId="0" xfId="0" applyNumberFormat="1" applyFont="1" applyAlignment="1" applyProtection="1">
      <alignment horizontal="left" vertical="center" indent="4"/>
    </xf>
    <xf numFmtId="0" fontId="3" fillId="2" borderId="4" xfId="0" applyFont="1" applyFill="1" applyBorder="1" applyAlignment="1" applyProtection="1">
      <alignment horizontal="left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left" vertical="center"/>
    </xf>
    <xf numFmtId="0" fontId="2" fillId="0" borderId="20" xfId="0" applyNumberFormat="1" applyFont="1" applyBorder="1" applyAlignment="1" applyProtection="1">
      <alignment horizontal="left" vertical="center"/>
    </xf>
    <xf numFmtId="2" fontId="7" fillId="0" borderId="11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166" fontId="14" fillId="0" borderId="35" xfId="0" applyNumberFormat="1" applyFont="1" applyBorder="1" applyAlignment="1">
      <alignment horizontal="left" vertical="center" wrapText="1"/>
    </xf>
    <xf numFmtId="14" fontId="14" fillId="0" borderId="35" xfId="0" applyNumberFormat="1" applyFont="1" applyBorder="1" applyAlignment="1">
      <alignment horizontal="left" vertical="center" wrapText="1"/>
    </xf>
    <xf numFmtId="0" fontId="8" fillId="0" borderId="22" xfId="0" applyFont="1" applyBorder="1" applyAlignment="1">
      <alignment horizontal="right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right" vertical="center" wrapText="1"/>
    </xf>
    <xf numFmtId="0" fontId="16" fillId="0" borderId="0" xfId="0" applyNumberFormat="1" applyFont="1" applyAlignment="1" applyProtection="1">
      <alignment horizontal="left" vertical="center" indent="8"/>
    </xf>
    <xf numFmtId="49" fontId="3" fillId="2" borderId="1" xfId="0" applyNumberFormat="1" applyFont="1" applyFill="1" applyBorder="1" applyAlignment="1" applyProtection="1">
      <alignment horizontal="left" vertical="center" indent="1"/>
    </xf>
    <xf numFmtId="0" fontId="19" fillId="2" borderId="1" xfId="0" applyNumberFormat="1" applyFont="1" applyFill="1" applyBorder="1" applyAlignment="1" applyProtection="1">
      <alignment horizontal="left" vertical="center" indent="1"/>
      <protection locked="0"/>
    </xf>
    <xf numFmtId="0" fontId="23" fillId="0" borderId="0" xfId="0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6" borderId="2" xfId="0" applyNumberFormat="1" applyFont="1" applyFill="1" applyBorder="1" applyAlignment="1" applyProtection="1">
      <alignment vertical="center"/>
    </xf>
    <xf numFmtId="0" fontId="3" fillId="6" borderId="4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vertical="center"/>
    </xf>
    <xf numFmtId="0" fontId="3" fillId="2" borderId="2" xfId="0" applyNumberFormat="1" applyFont="1" applyFill="1" applyBorder="1" applyAlignment="1" applyProtection="1">
      <alignment horizontal="left" vertical="center"/>
    </xf>
    <xf numFmtId="0" fontId="3" fillId="2" borderId="4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vertical="center"/>
    </xf>
    <xf numFmtId="0" fontId="2" fillId="2" borderId="4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2" borderId="2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horizontal="left" vertical="center"/>
    </xf>
    <xf numFmtId="0" fontId="2" fillId="2" borderId="4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11" fillId="2" borderId="3" xfId="0" applyNumberFormat="1" applyFont="1" applyFill="1" applyBorder="1" applyAlignment="1" applyProtection="1">
      <alignment vertical="center" wrapText="1"/>
    </xf>
    <xf numFmtId="0" fontId="3" fillId="6" borderId="8" xfId="0" applyNumberFormat="1" applyFont="1" applyFill="1" applyBorder="1" applyAlignment="1" applyProtection="1">
      <alignment vertical="center"/>
    </xf>
    <xf numFmtId="0" fontId="2" fillId="6" borderId="9" xfId="0" applyNumberFormat="1" applyFont="1" applyFill="1" applyBorder="1" applyAlignment="1" applyProtection="1">
      <alignment vertical="center"/>
    </xf>
    <xf numFmtId="0" fontId="2" fillId="2" borderId="10" xfId="0" applyNumberFormat="1" applyFont="1" applyFill="1" applyBorder="1" applyAlignment="1" applyProtection="1">
      <alignment vertical="center"/>
    </xf>
    <xf numFmtId="0" fontId="2" fillId="2" borderId="8" xfId="0" applyNumberFormat="1" applyFont="1" applyFill="1" applyBorder="1" applyAlignment="1" applyProtection="1">
      <alignment vertical="center"/>
    </xf>
    <xf numFmtId="0" fontId="2" fillId="2" borderId="12" xfId="0" applyNumberFormat="1" applyFont="1" applyFill="1" applyBorder="1" applyAlignment="1" applyProtection="1">
      <alignment vertical="center"/>
    </xf>
    <xf numFmtId="0" fontId="3" fillId="6" borderId="5" xfId="0" applyNumberFormat="1" applyFont="1" applyFill="1" applyBorder="1" applyAlignment="1" applyProtection="1">
      <alignment horizontal="left" vertical="center"/>
    </xf>
    <xf numFmtId="0" fontId="2" fillId="6" borderId="6" xfId="0" applyNumberFormat="1" applyFont="1" applyFill="1" applyBorder="1" applyAlignment="1" applyProtection="1">
      <alignment horizontal="left" vertical="center"/>
    </xf>
    <xf numFmtId="0" fontId="2" fillId="2" borderId="7" xfId="0" applyNumberFormat="1" applyFont="1" applyFill="1" applyBorder="1" applyAlignment="1" applyProtection="1">
      <alignment vertical="center"/>
    </xf>
    <xf numFmtId="0" fontId="2" fillId="0" borderId="5" xfId="0" applyNumberFormat="1" applyFont="1" applyFill="1" applyBorder="1" applyAlignment="1" applyProtection="1">
      <alignment horizontal="left" vertical="center"/>
    </xf>
    <xf numFmtId="0" fontId="2" fillId="2" borderId="13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>
      <alignment horizontal="left" vertical="center"/>
    </xf>
    <xf numFmtId="0" fontId="2" fillId="2" borderId="17" xfId="0" applyNumberFormat="1" applyFont="1" applyFill="1" applyBorder="1" applyAlignment="1" applyProtection="1">
      <alignment horizontal="left" vertical="center"/>
    </xf>
    <xf numFmtId="0" fontId="2" fillId="2" borderId="14" xfId="0" applyNumberFormat="1" applyFont="1" applyFill="1" applyBorder="1" applyAlignment="1" applyProtection="1">
      <alignment vertical="center"/>
    </xf>
    <xf numFmtId="0" fontId="2" fillId="6" borderId="4" xfId="0" applyNumberFormat="1" applyFont="1" applyFill="1" applyBorder="1" applyAlignment="1" applyProtection="1">
      <alignment vertical="center"/>
    </xf>
    <xf numFmtId="164" fontId="21" fillId="0" borderId="22" xfId="0" applyNumberFormat="1" applyFont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0" fontId="2" fillId="6" borderId="0" xfId="0" applyNumberFormat="1" applyFont="1" applyFill="1" applyAlignment="1" applyProtection="1">
      <alignment vertical="center"/>
    </xf>
    <xf numFmtId="49" fontId="3" fillId="2" borderId="2" xfId="0" applyNumberFormat="1" applyFont="1" applyFill="1" applyBorder="1" applyAlignment="1" applyProtection="1">
      <alignment vertical="center" wrapText="1"/>
    </xf>
    <xf numFmtId="164" fontId="7" fillId="0" borderId="11" xfId="0" applyNumberFormat="1" applyFont="1" applyFill="1" applyBorder="1" applyAlignment="1" applyProtection="1">
      <alignment horizontal="left" vertical="center"/>
    </xf>
    <xf numFmtId="0" fontId="2" fillId="2" borderId="14" xfId="0" applyFont="1" applyFill="1" applyBorder="1" applyAlignment="1" applyProtection="1">
      <alignment vertical="center"/>
    </xf>
    <xf numFmtId="49" fontId="2" fillId="2" borderId="2" xfId="0" applyNumberFormat="1" applyFont="1" applyFill="1" applyBorder="1" applyAlignment="1" applyProtection="1">
      <alignment vertical="center"/>
    </xf>
    <xf numFmtId="0" fontId="3" fillId="6" borderId="4" xfId="0" applyFont="1" applyFill="1" applyBorder="1" applyAlignment="1" applyProtection="1">
      <alignment vertical="center"/>
    </xf>
    <xf numFmtId="49" fontId="3" fillId="6" borderId="2" xfId="0" applyNumberFormat="1" applyFont="1" applyFill="1" applyBorder="1" applyAlignment="1" applyProtection="1">
      <alignment vertical="center"/>
    </xf>
    <xf numFmtId="0" fontId="2" fillId="2" borderId="17" xfId="0" applyFont="1" applyFill="1" applyBorder="1" applyAlignment="1" applyProtection="1">
      <alignment horizontal="left" vertical="center"/>
    </xf>
    <xf numFmtId="0" fontId="2" fillId="0" borderId="16" xfId="0" applyFont="1" applyFill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left" vertical="center"/>
    </xf>
    <xf numFmtId="2" fontId="2" fillId="0" borderId="0" xfId="0" applyNumberFormat="1" applyFont="1" applyFill="1" applyBorder="1" applyAlignment="1" applyProtection="1">
      <alignment horizontal="left" vertical="center"/>
    </xf>
    <xf numFmtId="49" fontId="2" fillId="0" borderId="5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vertical="center"/>
    </xf>
    <xf numFmtId="0" fontId="2" fillId="6" borderId="6" xfId="0" applyFont="1" applyFill="1" applyBorder="1" applyAlignment="1" applyProtection="1">
      <alignment horizontal="left" vertical="center"/>
    </xf>
    <xf numFmtId="49" fontId="3" fillId="6" borderId="5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2" borderId="11" xfId="0" applyFont="1" applyFill="1" applyBorder="1" applyAlignment="1" applyProtection="1">
      <alignment horizontal="center" vertical="center"/>
    </xf>
    <xf numFmtId="49" fontId="2" fillId="2" borderId="8" xfId="0" applyNumberFormat="1" applyFont="1" applyFill="1" applyBorder="1" applyAlignment="1" applyProtection="1">
      <alignment vertical="center"/>
    </xf>
    <xf numFmtId="49" fontId="2" fillId="2" borderId="10" xfId="0" applyNumberFormat="1" applyFont="1" applyFill="1" applyBorder="1" applyAlignment="1" applyProtection="1">
      <alignment vertical="center"/>
    </xf>
    <xf numFmtId="0" fontId="2" fillId="6" borderId="9" xfId="0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vertical="center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horizontal="left" vertical="center"/>
    </xf>
    <xf numFmtId="49" fontId="2" fillId="4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164" fontId="2" fillId="0" borderId="3" xfId="0" applyNumberFormat="1" applyFont="1" applyFill="1" applyBorder="1" applyAlignment="1" applyProtection="1">
      <alignment horizontal="center" vertical="center"/>
    </xf>
    <xf numFmtId="49" fontId="3" fillId="6" borderId="4" xfId="0" applyNumberFormat="1" applyFont="1" applyFill="1" applyBorder="1" applyAlignment="1" applyProtection="1">
      <alignment vertical="center"/>
    </xf>
    <xf numFmtId="164" fontId="2" fillId="2" borderId="3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</xf>
    <xf numFmtId="49" fontId="3" fillId="0" borderId="4" xfId="0" applyNumberFormat="1" applyFont="1" applyFill="1" applyBorder="1" applyAlignment="1" applyProtection="1">
      <alignment horizontal="left" vertical="center" wrapText="1"/>
    </xf>
    <xf numFmtId="0" fontId="2" fillId="0" borderId="4" xfId="0" applyFont="1" applyFill="1" applyBorder="1" applyAlignment="1" applyProtection="1">
      <alignment vertical="center"/>
    </xf>
    <xf numFmtId="49" fontId="2" fillId="0" borderId="2" xfId="0" applyNumberFormat="1" applyFont="1" applyFill="1" applyBorder="1" applyAlignment="1" applyProtection="1">
      <alignment vertical="center"/>
    </xf>
    <xf numFmtId="0" fontId="3" fillId="2" borderId="1" xfId="0" applyNumberFormat="1" applyFont="1" applyFill="1" applyBorder="1" applyAlignment="1" applyProtection="1">
      <alignment horizontal="left" vertical="center"/>
      <protection locked="0"/>
    </xf>
    <xf numFmtId="49" fontId="3" fillId="2" borderId="1" xfId="0" applyNumberFormat="1" applyFont="1" applyFill="1" applyBorder="1" applyAlignment="1" applyProtection="1">
      <alignment vertical="center"/>
    </xf>
    <xf numFmtId="0" fontId="10" fillId="0" borderId="0" xfId="0" applyNumberFormat="1" applyFont="1" applyAlignment="1" applyProtection="1">
      <alignment horizontal="left" vertical="center"/>
      <protection locked="0"/>
    </xf>
    <xf numFmtId="0" fontId="2" fillId="0" borderId="20" xfId="0" applyNumberFormat="1" applyFont="1" applyBorder="1" applyAlignment="1" applyProtection="1">
      <alignment horizontal="left" vertical="center"/>
      <protection locked="0"/>
    </xf>
    <xf numFmtId="0" fontId="16" fillId="0" borderId="0" xfId="0" applyNumberFormat="1" applyFont="1" applyAlignment="1" applyProtection="1">
      <alignment horizontal="left" vertical="center" indent="7"/>
    </xf>
    <xf numFmtId="167" fontId="10" fillId="0" borderId="0" xfId="0" applyNumberFormat="1" applyFont="1" applyAlignment="1" applyProtection="1">
      <alignment horizontal="left" vertical="center"/>
    </xf>
    <xf numFmtId="168" fontId="10" fillId="0" borderId="0" xfId="0" applyNumberFormat="1" applyFont="1" applyAlignment="1" applyProtection="1">
      <alignment horizontal="left" vertical="center"/>
    </xf>
    <xf numFmtId="14" fontId="10" fillId="0" borderId="0" xfId="0" applyNumberFormat="1" applyFont="1" applyAlignment="1" applyProtection="1">
      <alignment horizontal="left" vertical="center"/>
    </xf>
    <xf numFmtId="0" fontId="3" fillId="0" borderId="0" xfId="0" applyNumberFormat="1" applyFont="1" applyAlignment="1" applyProtection="1">
      <alignment horizontal="right" vertical="center"/>
    </xf>
    <xf numFmtId="0" fontId="2" fillId="0" borderId="0" xfId="0" applyNumberFormat="1" applyFont="1" applyAlignment="1" applyProtection="1">
      <alignment horizontal="center" vertical="center"/>
    </xf>
    <xf numFmtId="0" fontId="0" fillId="0" borderId="0" xfId="0"/>
    <xf numFmtId="0" fontId="19" fillId="0" borderId="0" xfId="0" applyFont="1"/>
    <xf numFmtId="14" fontId="0" fillId="0" borderId="0" xfId="0" applyNumberFormat="1"/>
    <xf numFmtId="2" fontId="2" fillId="2" borderId="3" xfId="0" applyNumberFormat="1" applyFont="1" applyFill="1" applyBorder="1" applyAlignment="1" applyProtection="1">
      <alignment horizontal="center" vertical="center"/>
    </xf>
    <xf numFmtId="2" fontId="2" fillId="0" borderId="3" xfId="0" applyNumberFormat="1" applyFont="1" applyFill="1" applyBorder="1" applyAlignment="1" applyProtection="1">
      <alignment horizontal="center" vertical="center"/>
    </xf>
    <xf numFmtId="165" fontId="2" fillId="2" borderId="2" xfId="0" applyNumberFormat="1" applyFont="1" applyFill="1" applyBorder="1" applyAlignment="1" applyProtection="1">
      <alignment horizontal="center" vertical="center"/>
    </xf>
    <xf numFmtId="2" fontId="2" fillId="2" borderId="11" xfId="0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Fill="1" applyBorder="1" applyAlignment="1" applyProtection="1">
      <alignment horizontal="center" vertical="center"/>
    </xf>
    <xf numFmtId="2" fontId="2" fillId="0" borderId="16" xfId="0" applyNumberFormat="1" applyFont="1" applyFill="1" applyBorder="1" applyAlignment="1" applyProtection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 wrapText="1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center" vertical="center"/>
    </xf>
    <xf numFmtId="49" fontId="3" fillId="2" borderId="19" xfId="0" applyNumberFormat="1" applyFont="1" applyFill="1" applyBorder="1" applyAlignment="1" applyProtection="1">
      <alignment horizontal="left" vertical="center"/>
    </xf>
    <xf numFmtId="0" fontId="3" fillId="2" borderId="20" xfId="0" applyFont="1" applyFill="1" applyBorder="1" applyAlignment="1" applyProtection="1">
      <alignment horizontal="left" vertical="center"/>
    </xf>
    <xf numFmtId="0" fontId="3" fillId="2" borderId="21" xfId="0" applyFont="1" applyFill="1" applyBorder="1" applyAlignment="1" applyProtection="1">
      <alignment horizontal="left" vertical="center"/>
    </xf>
    <xf numFmtId="0" fontId="22" fillId="0" borderId="0" xfId="0" applyNumberFormat="1" applyFont="1" applyAlignment="1" applyProtection="1">
      <alignment horizontal="left" vertical="center" wrapText="1"/>
      <protection locked="0"/>
    </xf>
    <xf numFmtId="49" fontId="2" fillId="2" borderId="2" xfId="0" quotePrefix="1" applyNumberFormat="1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 applyProtection="1">
      <alignment horizontal="left" vertical="center" wrapText="1"/>
    </xf>
    <xf numFmtId="0" fontId="2" fillId="2" borderId="2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2" borderId="14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4" xfId="0" applyNumberFormat="1" applyFont="1" applyFill="1" applyBorder="1" applyAlignment="1" applyProtection="1">
      <alignment horizontal="left" vertical="center"/>
    </xf>
    <xf numFmtId="14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left" vertical="center" wrapText="1"/>
      <protection locked="0"/>
    </xf>
    <xf numFmtId="49" fontId="3" fillId="2" borderId="39" xfId="0" applyNumberFormat="1" applyFont="1" applyFill="1" applyBorder="1" applyAlignment="1" applyProtection="1">
      <alignment horizontal="left" vertical="center" wrapText="1"/>
    </xf>
    <xf numFmtId="49" fontId="3" fillId="2" borderId="40" xfId="0" applyNumberFormat="1" applyFont="1" applyFill="1" applyBorder="1" applyAlignment="1" applyProtection="1">
      <alignment horizontal="left" vertical="center" wrapText="1"/>
    </xf>
    <xf numFmtId="0" fontId="3" fillId="2" borderId="2" xfId="0" applyNumberFormat="1" applyFont="1" applyFill="1" applyBorder="1" applyAlignment="1" applyProtection="1">
      <alignment horizontal="left" vertical="center"/>
    </xf>
    <xf numFmtId="0" fontId="3" fillId="2" borderId="3" xfId="0" applyNumberFormat="1" applyFont="1" applyFill="1" applyBorder="1" applyAlignment="1" applyProtection="1">
      <alignment horizontal="left" vertical="center"/>
    </xf>
    <xf numFmtId="0" fontId="3" fillId="2" borderId="4" xfId="0" applyNumberFormat="1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24" fillId="0" borderId="22" xfId="0" applyNumberFormat="1" applyFont="1" applyFill="1" applyBorder="1" applyAlignment="1">
      <alignment horizontal="center" vertical="center" wrapText="1"/>
    </xf>
    <xf numFmtId="0" fontId="24" fillId="0" borderId="32" xfId="0" applyNumberFormat="1" applyFont="1" applyFill="1" applyBorder="1" applyAlignment="1">
      <alignment horizontal="center" vertical="center" wrapText="1"/>
    </xf>
    <xf numFmtId="0" fontId="24" fillId="0" borderId="23" xfId="0" applyNumberFormat="1" applyFont="1" applyFill="1" applyBorder="1" applyAlignment="1">
      <alignment horizontal="center" vertical="center" wrapText="1"/>
    </xf>
    <xf numFmtId="0" fontId="33" fillId="0" borderId="31" xfId="0" applyFont="1" applyBorder="1" applyAlignment="1">
      <alignment horizontal="left" vertical="center" wrapText="1"/>
    </xf>
    <xf numFmtId="0" fontId="33" fillId="0" borderId="30" xfId="0" applyFont="1" applyBorder="1" applyAlignment="1">
      <alignment horizontal="left" vertical="center" wrapText="1"/>
    </xf>
    <xf numFmtId="0" fontId="24" fillId="0" borderId="37" xfId="0" applyNumberFormat="1" applyFont="1" applyFill="1" applyBorder="1" applyAlignment="1">
      <alignment horizontal="center" vertical="center" wrapText="1"/>
    </xf>
    <xf numFmtId="0" fontId="27" fillId="0" borderId="22" xfId="0" applyNumberFormat="1" applyFont="1" applyFill="1" applyBorder="1" applyAlignment="1">
      <alignment horizontal="center" vertical="center" wrapText="1"/>
    </xf>
    <xf numFmtId="0" fontId="27" fillId="0" borderId="37" xfId="0" applyNumberFormat="1" applyFont="1" applyFill="1" applyBorder="1" applyAlignment="1">
      <alignment horizontal="center" vertical="center" wrapText="1"/>
    </xf>
    <xf numFmtId="0" fontId="27" fillId="0" borderId="32" xfId="0" applyNumberFormat="1" applyFont="1" applyFill="1" applyBorder="1" applyAlignment="1">
      <alignment horizontal="center" vertical="center" wrapText="1"/>
    </xf>
    <xf numFmtId="0" fontId="27" fillId="0" borderId="23" xfId="0" applyNumberFormat="1" applyFont="1" applyFill="1" applyBorder="1" applyAlignment="1">
      <alignment horizontal="center" vertical="center" wrapText="1"/>
    </xf>
    <xf numFmtId="0" fontId="28" fillId="0" borderId="22" xfId="0" applyNumberFormat="1" applyFont="1" applyFill="1" applyBorder="1" applyAlignment="1">
      <alignment horizontal="center" vertical="center" wrapText="1"/>
    </xf>
    <xf numFmtId="0" fontId="28" fillId="0" borderId="37" xfId="0" applyNumberFormat="1" applyFont="1" applyFill="1" applyBorder="1" applyAlignment="1">
      <alignment horizontal="center" vertical="center" wrapText="1"/>
    </xf>
    <xf numFmtId="0" fontId="28" fillId="0" borderId="3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49" fontId="13" fillId="0" borderId="22" xfId="0" applyNumberFormat="1" applyFont="1" applyFill="1" applyBorder="1" applyAlignment="1">
      <alignment horizontal="center" vertical="center" wrapText="1"/>
    </xf>
    <xf numFmtId="0" fontId="13" fillId="0" borderId="32" xfId="0" applyNumberFormat="1" applyFont="1" applyFill="1" applyBorder="1" applyAlignment="1">
      <alignment horizontal="center" vertical="center" wrapText="1"/>
    </xf>
    <xf numFmtId="0" fontId="13" fillId="0" borderId="23" xfId="0" applyNumberFormat="1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left" vertical="center" wrapText="1"/>
    </xf>
    <xf numFmtId="0" fontId="21" fillId="0" borderId="30" xfId="0" applyFont="1" applyBorder="1" applyAlignment="1">
      <alignment horizontal="left" vertical="center" wrapText="1"/>
    </xf>
    <xf numFmtId="0" fontId="26" fillId="7" borderId="22" xfId="0" applyNumberFormat="1" applyFont="1" applyFill="1" applyBorder="1" applyAlignment="1">
      <alignment horizontal="center" vertical="center" wrapText="1"/>
    </xf>
    <xf numFmtId="0" fontId="26" fillId="7" borderId="32" xfId="0" applyNumberFormat="1" applyFont="1" applyFill="1" applyBorder="1" applyAlignment="1">
      <alignment horizontal="center" vertical="center" wrapText="1"/>
    </xf>
    <xf numFmtId="0" fontId="26" fillId="7" borderId="23" xfId="0" applyNumberFormat="1" applyFont="1" applyFill="1" applyBorder="1" applyAlignment="1">
      <alignment horizontal="center" vertical="center" wrapText="1"/>
    </xf>
    <xf numFmtId="0" fontId="30" fillId="4" borderId="22" xfId="0" applyNumberFormat="1" applyFont="1" applyFill="1" applyBorder="1" applyAlignment="1">
      <alignment horizontal="center" vertical="center" wrapText="1"/>
    </xf>
    <xf numFmtId="0" fontId="30" fillId="4" borderId="37" xfId="0" applyNumberFormat="1" applyFont="1" applyFill="1" applyBorder="1" applyAlignment="1">
      <alignment horizontal="center" vertical="center" wrapText="1"/>
    </xf>
    <xf numFmtId="0" fontId="30" fillId="4" borderId="32" xfId="0" applyNumberFormat="1" applyFont="1" applyFill="1" applyBorder="1" applyAlignment="1">
      <alignment horizontal="center" vertical="center" wrapText="1"/>
    </xf>
    <xf numFmtId="0" fontId="30" fillId="4" borderId="23" xfId="0" applyNumberFormat="1" applyFont="1" applyFill="1" applyBorder="1" applyAlignment="1">
      <alignment horizontal="center" vertical="center" wrapText="1"/>
    </xf>
    <xf numFmtId="0" fontId="29" fillId="4" borderId="22" xfId="0" applyNumberFormat="1" applyFont="1" applyFill="1" applyBorder="1" applyAlignment="1">
      <alignment horizontal="center" vertical="center" wrapText="1"/>
    </xf>
    <xf numFmtId="0" fontId="29" fillId="4" borderId="37" xfId="0" applyNumberFormat="1" applyFont="1" applyFill="1" applyBorder="1" applyAlignment="1">
      <alignment horizontal="center" vertical="center" wrapText="1"/>
    </xf>
    <xf numFmtId="0" fontId="29" fillId="4" borderId="32" xfId="0" applyNumberFormat="1" applyFont="1" applyFill="1" applyBorder="1" applyAlignment="1">
      <alignment horizontal="center" vertical="center" wrapText="1"/>
    </xf>
    <xf numFmtId="0" fontId="29" fillId="4" borderId="23" xfId="0" applyNumberFormat="1" applyFont="1" applyFill="1" applyBorder="1" applyAlignment="1">
      <alignment horizontal="center" vertical="center" wrapText="1"/>
    </xf>
    <xf numFmtId="0" fontId="26" fillId="4" borderId="22" xfId="0" applyNumberFormat="1" applyFont="1" applyFill="1" applyBorder="1" applyAlignment="1">
      <alignment horizontal="center" vertical="center" wrapText="1"/>
    </xf>
    <xf numFmtId="0" fontId="26" fillId="4" borderId="32" xfId="0" applyNumberFormat="1" applyFont="1" applyFill="1" applyBorder="1" applyAlignment="1">
      <alignment horizontal="center" vertical="center" wrapText="1"/>
    </xf>
    <xf numFmtId="0" fontId="26" fillId="4" borderId="23" xfId="0" applyNumberFormat="1" applyFont="1" applyFill="1" applyBorder="1" applyAlignment="1">
      <alignment horizontal="center" vertical="center" wrapText="1"/>
    </xf>
    <xf numFmtId="0" fontId="26" fillId="8" borderId="22" xfId="0" applyNumberFormat="1" applyFont="1" applyFill="1" applyBorder="1" applyAlignment="1">
      <alignment horizontal="center" vertical="center" wrapText="1"/>
    </xf>
    <xf numFmtId="0" fontId="26" fillId="8" borderId="37" xfId="0" applyNumberFormat="1" applyFont="1" applyFill="1" applyBorder="1" applyAlignment="1">
      <alignment horizontal="center" vertical="center" wrapText="1"/>
    </xf>
    <xf numFmtId="0" fontId="26" fillId="8" borderId="32" xfId="0" applyNumberFormat="1" applyFont="1" applyFill="1" applyBorder="1" applyAlignment="1">
      <alignment horizontal="center" vertical="center" wrapText="1"/>
    </xf>
    <xf numFmtId="0" fontId="26" fillId="8" borderId="23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3" xfId="0" applyNumberFormat="1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 wrapText="1"/>
    </xf>
    <xf numFmtId="164" fontId="2" fillId="2" borderId="4" xfId="0" applyNumberFormat="1" applyFont="1" applyFill="1" applyBorder="1" applyAlignment="1" applyProtection="1">
      <alignment horizontal="left" vertical="center" wrapText="1"/>
    </xf>
    <xf numFmtId="0" fontId="2" fillId="2" borderId="14" xfId="0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Alignment="1" applyProtection="1">
      <alignment horizontal="left" vertical="center"/>
      <protection locked="0"/>
    </xf>
    <xf numFmtId="0" fontId="10" fillId="0" borderId="0" xfId="0" applyNumberFormat="1" applyFont="1" applyBorder="1" applyAlignment="1" applyProtection="1">
      <alignment horizontal="left" vertical="center"/>
      <protection locked="0"/>
    </xf>
    <xf numFmtId="49" fontId="3" fillId="2" borderId="19" xfId="0" applyNumberFormat="1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</cellXfs>
  <cellStyles count="2">
    <cellStyle name="Bad" xfId="1" builtinId="27"/>
    <cellStyle name="Normal" xfId="0" builtinId="0"/>
  </cellStyles>
  <dxfs count="86"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fgColor indexed="64"/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fgColor indexed="64"/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numFmt numFmtId="169" formatCode=";;;"/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fgColor indexed="64"/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fgColor indexed="64"/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  <dxf>
      <font>
        <strike/>
        <color theme="0"/>
      </font>
      <fill>
        <patternFill patternType="none">
          <fgColor indexed="64"/>
          <bgColor auto="1"/>
        </patternFill>
      </fill>
    </dxf>
    <dxf>
      <font>
        <strike/>
        <color theme="0"/>
      </font>
      <fill>
        <patternFill patternType="none">
          <fgColor indexed="64"/>
          <bgColor auto="1"/>
        </patternFill>
      </fill>
    </dxf>
    <dxf>
      <font>
        <strike/>
        <color theme="0"/>
      </font>
      <fill>
        <patternFill patternType="none">
          <bgColor auto="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2" dropStyle="combo" dx="24" fmlaLink="misc!$C$8" fmlaRange="misc!$D$9:$D$20" sel="3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1019068</xdr:colOff>
      <xdr:row>1</xdr:row>
      <xdr:rowOff>37507</xdr:rowOff>
    </xdr:from>
    <xdr:to>
      <xdr:col>8</xdr:col>
      <xdr:colOff>1257261</xdr:colOff>
      <xdr:row>2</xdr:row>
      <xdr:rowOff>124230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115068" y="208957"/>
          <a:ext cx="238193" cy="248648"/>
          <a:chOff x="7290472" y="210035"/>
          <a:chExt cx="238193" cy="259252"/>
        </a:xfrm>
      </xdr:grpSpPr>
      <xdr:sp macro="" textlink="">
        <xdr:nvSpPr>
          <xdr:cNvPr id="8" name="Left Arrow 1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flipH="1">
            <a:off x="7316271" y="210035"/>
            <a:ext cx="212394" cy="95327"/>
          </a:xfrm>
          <a:prstGeom prst="leftArrow">
            <a:avLst>
              <a:gd name="adj1" fmla="val 50000"/>
              <a:gd name="adj2" fmla="val 50000"/>
            </a:avLst>
          </a:prstGeom>
          <a:gradFill flip="none" rotWithShape="1">
            <a:gsLst>
              <a:gs pos="0">
                <a:srgbClr val="2E5E97"/>
              </a:gs>
              <a:gs pos="80000">
                <a:srgbClr val="3C7BC7"/>
              </a:gs>
              <a:gs pos="100000">
                <a:srgbClr val="3A7CCA"/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7290472" y="379272"/>
            <a:ext cx="225039" cy="90015"/>
          </a:xfrm>
          <a:prstGeom prst="rect">
            <a:avLst/>
          </a:prstGeom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1</xdr:col>
      <xdr:colOff>1035169</xdr:colOff>
      <xdr:row>0</xdr:row>
      <xdr:rowOff>48001</xdr:rowOff>
    </xdr:from>
    <xdr:to>
      <xdr:col>1</xdr:col>
      <xdr:colOff>1262221</xdr:colOff>
      <xdr:row>5</xdr:row>
      <xdr:rowOff>123780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120894" y="48001"/>
          <a:ext cx="208002" cy="894929"/>
          <a:chOff x="1125184" y="47196"/>
          <a:chExt cx="227397" cy="871714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131134" y="47196"/>
            <a:ext cx="221447" cy="871714"/>
            <a:chOff x="1131134" y="47196"/>
            <a:chExt cx="221447" cy="871714"/>
          </a:xfrm>
        </xdr:grpSpPr>
        <xdr:sp macro="" textlink="">
          <xdr:nvSpPr>
            <xdr:cNvPr id="2" name="Left Arrow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 flipH="1">
              <a:off x="1131134" y="47196"/>
              <a:ext cx="212394" cy="95327"/>
            </a:xfrm>
            <a:prstGeom prst="leftArrow">
              <a:avLst>
                <a:gd name="adj1" fmla="val 50000"/>
                <a:gd name="adj2" fmla="val 50000"/>
              </a:avLst>
            </a:prstGeom>
            <a:gradFill flip="none" rotWithShape="1">
              <a:gsLst>
                <a:gs pos="0">
                  <a:srgbClr val="2E5E97"/>
                </a:gs>
                <a:gs pos="80000">
                  <a:srgbClr val="3C7BC7"/>
                </a:gs>
                <a:gs pos="100000">
                  <a:srgbClr val="3A7CCA"/>
                </a:gs>
              </a:gsLst>
              <a:lin ang="16200000" scaled="0"/>
            </a:gradFill>
            <a:ln w="9525" cap="flat">
              <a:solidFill>
                <a:srgbClr val="4A7EBB"/>
              </a:solidFill>
              <a:prstDash val="solid"/>
              <a:round/>
            </a:ln>
            <a:effectLst>
              <a:outerShdw blurRad="38100" dist="23000" dir="5400000" rotWithShape="0">
                <a:srgbClr val="000000">
                  <a:alpha val="35000"/>
                </a:srgbClr>
              </a:outerShdw>
            </a:effectLst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3" name="Left Arrow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 flipH="1">
              <a:off x="1132039" y="187530"/>
              <a:ext cx="212394" cy="95327"/>
            </a:xfrm>
            <a:prstGeom prst="leftArrow">
              <a:avLst>
                <a:gd name="adj1" fmla="val 50000"/>
                <a:gd name="adj2" fmla="val 50000"/>
              </a:avLst>
            </a:prstGeom>
            <a:gradFill flip="none" rotWithShape="1">
              <a:gsLst>
                <a:gs pos="0">
                  <a:srgbClr val="2E5E97"/>
                </a:gs>
                <a:gs pos="80000">
                  <a:srgbClr val="3C7BC7"/>
                </a:gs>
                <a:gs pos="100000">
                  <a:srgbClr val="3A7CCA"/>
                </a:gs>
              </a:gsLst>
              <a:lin ang="16200000" scaled="0"/>
            </a:gradFill>
            <a:ln w="9525" cap="flat">
              <a:solidFill>
                <a:srgbClr val="4A7EBB"/>
              </a:solidFill>
              <a:prstDash val="solid"/>
              <a:round/>
            </a:ln>
            <a:effectLst>
              <a:outerShdw blurRad="38100" dist="23000" dir="5400000" rotWithShape="0">
                <a:srgbClr val="000000">
                  <a:alpha val="35000"/>
                </a:srgbClr>
              </a:outerShdw>
            </a:effectLst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" name="Left Arrow 1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 flipH="1">
              <a:off x="1140187" y="823583"/>
              <a:ext cx="212394" cy="95327"/>
            </a:xfrm>
            <a:prstGeom prst="leftArrow">
              <a:avLst>
                <a:gd name="adj1" fmla="val 50000"/>
                <a:gd name="adj2" fmla="val 50000"/>
              </a:avLst>
            </a:prstGeom>
            <a:gradFill flip="none" rotWithShape="1">
              <a:gsLst>
                <a:gs pos="0">
                  <a:srgbClr val="2E5E97"/>
                </a:gs>
                <a:gs pos="80000">
                  <a:srgbClr val="3C7BC7"/>
                </a:gs>
                <a:gs pos="100000">
                  <a:srgbClr val="3A7CCA"/>
                </a:gs>
              </a:gsLst>
              <a:lin ang="16200000" scaled="0"/>
            </a:gradFill>
            <a:ln w="9525" cap="flat">
              <a:solidFill>
                <a:srgbClr val="4A7EBB"/>
              </a:solidFill>
              <a:prstDash val="solid"/>
              <a:round/>
            </a:ln>
            <a:effectLst>
              <a:outerShdw blurRad="38100" dist="23000" dir="5400000" rotWithShape="0">
                <a:srgbClr val="000000">
                  <a:alpha val="35000"/>
                </a:srgbClr>
              </a:outerShdw>
            </a:effectLst>
          </xdr:spPr>
          <xdr:txBody>
            <a:bodyPr/>
            <a:lstStyle/>
            <a:p>
              <a:endParaRPr/>
            </a:p>
          </xdr:txBody>
        </xdr:sp>
      </xdr:grpSp>
      <xdr:sp macro="" textlink="">
        <xdr:nvSpPr>
          <xdr:cNvPr id="7" name="Left Arrow 1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 flipH="1">
            <a:off x="1125184" y="337554"/>
            <a:ext cx="212394" cy="95327"/>
          </a:xfrm>
          <a:prstGeom prst="leftArrow">
            <a:avLst>
              <a:gd name="adj1" fmla="val 50000"/>
              <a:gd name="adj2" fmla="val 50000"/>
            </a:avLst>
          </a:prstGeom>
          <a:gradFill flip="none" rotWithShape="1">
            <a:gsLst>
              <a:gs pos="0">
                <a:srgbClr val="2E5E97"/>
              </a:gs>
              <a:gs pos="80000">
                <a:srgbClr val="3C7BC7"/>
              </a:gs>
              <a:gs pos="100000">
                <a:srgbClr val="3A7CCA"/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8</xdr:col>
      <xdr:colOff>37453</xdr:colOff>
      <xdr:row>0</xdr:row>
      <xdr:rowOff>30005</xdr:rowOff>
    </xdr:from>
    <xdr:to>
      <xdr:col>8</xdr:col>
      <xdr:colOff>249524</xdr:colOff>
      <xdr:row>0</xdr:row>
      <xdr:rowOff>129797</xdr:rowOff>
    </xdr:to>
    <xdr:sp macro="" textlink="">
      <xdr:nvSpPr>
        <xdr:cNvPr id="10" name="Left Arrow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308857" y="30005"/>
          <a:ext cx="212071" cy="99792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43204</xdr:colOff>
      <xdr:row>1</xdr:row>
      <xdr:rowOff>35757</xdr:rowOff>
    </xdr:from>
    <xdr:to>
      <xdr:col>8</xdr:col>
      <xdr:colOff>255275</xdr:colOff>
      <xdr:row>1</xdr:row>
      <xdr:rowOff>135549</xdr:rowOff>
    </xdr:to>
    <xdr:sp macro="" textlink="">
      <xdr:nvSpPr>
        <xdr:cNvPr id="11" name="Left Arrow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314608" y="208285"/>
          <a:ext cx="212071" cy="99792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57581</xdr:colOff>
      <xdr:row>2</xdr:row>
      <xdr:rowOff>32881</xdr:rowOff>
    </xdr:from>
    <xdr:to>
      <xdr:col>8</xdr:col>
      <xdr:colOff>269652</xdr:colOff>
      <xdr:row>2</xdr:row>
      <xdr:rowOff>132673</xdr:rowOff>
    </xdr:to>
    <xdr:sp macro="" textlink="">
      <xdr:nvSpPr>
        <xdr:cNvPr id="13" name="Left Arrow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328985" y="377938"/>
          <a:ext cx="212071" cy="99792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619125</xdr:colOff>
          <xdr:row>9</xdr:row>
          <xdr:rowOff>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86264</xdr:colOff>
      <xdr:row>0</xdr:row>
      <xdr:rowOff>19907</xdr:rowOff>
    </xdr:from>
    <xdr:ext cx="3299137" cy="378940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64" y="19907"/>
          <a:ext cx="3299137" cy="3789409"/>
        </a:xfrm>
        <a:prstGeom prst="rect">
          <a:avLst/>
        </a:prstGeom>
      </xdr:spPr>
    </xdr:pic>
    <xdr:clientData/>
  </xdr:oneCellAnchor>
  <xdr:oneCellAnchor>
    <xdr:from>
      <xdr:col>5</xdr:col>
      <xdr:colOff>486577</xdr:colOff>
      <xdr:row>0</xdr:row>
      <xdr:rowOff>46449</xdr:rowOff>
    </xdr:from>
    <xdr:ext cx="3682610" cy="484454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577" y="46449"/>
          <a:ext cx="3682610" cy="4844546"/>
        </a:xfrm>
        <a:prstGeom prst="rect">
          <a:avLst/>
        </a:prstGeom>
      </xdr:spPr>
    </xdr:pic>
    <xdr:clientData/>
  </xdr:oneCellAnchor>
  <xdr:oneCellAnchor>
    <xdr:from>
      <xdr:col>12</xdr:col>
      <xdr:colOff>10566</xdr:colOff>
      <xdr:row>8</xdr:row>
      <xdr:rowOff>25880</xdr:rowOff>
    </xdr:from>
    <xdr:ext cx="4665732" cy="3391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25766" y="1321280"/>
          <a:ext cx="4665732" cy="3391800"/>
        </a:xfrm>
        <a:prstGeom prst="rect">
          <a:avLst/>
        </a:prstGeom>
      </xdr:spPr>
    </xdr:pic>
    <xdr:clientData/>
  </xdr:oneCellAnchor>
  <xdr:oneCellAnchor>
    <xdr:from>
      <xdr:col>12</xdr:col>
      <xdr:colOff>34506</xdr:colOff>
      <xdr:row>31</xdr:row>
      <xdr:rowOff>25879</xdr:rowOff>
    </xdr:from>
    <xdr:ext cx="2347077" cy="3982192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9706" y="5045554"/>
          <a:ext cx="2347077" cy="398219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31</xdr:row>
      <xdr:rowOff>34506</xdr:rowOff>
    </xdr:from>
    <xdr:ext cx="4947079" cy="3658843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054181"/>
          <a:ext cx="4947079" cy="365884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1041119</xdr:colOff>
      <xdr:row>0</xdr:row>
      <xdr:rowOff>47196</xdr:rowOff>
    </xdr:from>
    <xdr:to>
      <xdr:col>1</xdr:col>
      <xdr:colOff>1253513</xdr:colOff>
      <xdr:row>0</xdr:row>
      <xdr:rowOff>142523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flipH="1">
          <a:off x="1603094" y="47196"/>
          <a:ext cx="0" cy="9532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1042024</xdr:colOff>
      <xdr:row>1</xdr:row>
      <xdr:rowOff>30004</xdr:rowOff>
    </xdr:from>
    <xdr:to>
      <xdr:col>1</xdr:col>
      <xdr:colOff>1254418</xdr:colOff>
      <xdr:row>1</xdr:row>
      <xdr:rowOff>125331</xdr:rowOff>
    </xdr:to>
    <xdr:sp macro="" textlink="">
      <xdr:nvSpPr>
        <xdr:cNvPr id="3" name="Left Arrow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flipH="1">
          <a:off x="1603999" y="191929"/>
          <a:ext cx="0" cy="9532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1045952</xdr:colOff>
      <xdr:row>2</xdr:row>
      <xdr:rowOff>32380</xdr:rowOff>
    </xdr:from>
    <xdr:to>
      <xdr:col>1</xdr:col>
      <xdr:colOff>1258346</xdr:colOff>
      <xdr:row>2</xdr:row>
      <xdr:rowOff>127707</xdr:rowOff>
    </xdr:to>
    <xdr:sp macro="" textlink="">
      <xdr:nvSpPr>
        <xdr:cNvPr id="4" name="Left Arrow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 flipH="1">
          <a:off x="1598402" y="356230"/>
          <a:ext cx="2844" cy="9532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1050172</xdr:colOff>
      <xdr:row>5</xdr:row>
      <xdr:rowOff>28453</xdr:rowOff>
    </xdr:from>
    <xdr:to>
      <xdr:col>1</xdr:col>
      <xdr:colOff>1262566</xdr:colOff>
      <xdr:row>5</xdr:row>
      <xdr:rowOff>123780</xdr:rowOff>
    </xdr:to>
    <xdr:sp macro="" textlink="">
      <xdr:nvSpPr>
        <xdr:cNvPr id="5" name="Left Arrow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 flipH="1">
          <a:off x="1602622" y="838078"/>
          <a:ext cx="0" cy="9532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1174120</xdr:colOff>
      <xdr:row>2</xdr:row>
      <xdr:rowOff>38330</xdr:rowOff>
    </xdr:from>
    <xdr:to>
      <xdr:col>3</xdr:col>
      <xdr:colOff>1384962</xdr:colOff>
      <xdr:row>2</xdr:row>
      <xdr:rowOff>133657</xdr:rowOff>
    </xdr:to>
    <xdr:sp macro="" textlink="">
      <xdr:nvSpPr>
        <xdr:cNvPr id="6" name="Left Arrow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flipH="1">
          <a:off x="3202945" y="362180"/>
          <a:ext cx="1292" cy="9532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112518</xdr:colOff>
      <xdr:row>0</xdr:row>
      <xdr:rowOff>30004</xdr:rowOff>
    </xdr:from>
    <xdr:to>
      <xdr:col>4</xdr:col>
      <xdr:colOff>324912</xdr:colOff>
      <xdr:row>0</xdr:row>
      <xdr:rowOff>125331</xdr:rowOff>
    </xdr:to>
    <xdr:sp macro="" textlink="">
      <xdr:nvSpPr>
        <xdr:cNvPr id="7" name="Left Arrow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 flipH="1">
          <a:off x="3312918" y="30004"/>
          <a:ext cx="212394" cy="9532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909845</xdr:colOff>
      <xdr:row>1</xdr:row>
      <xdr:rowOff>37506</xdr:rowOff>
    </xdr:from>
    <xdr:to>
      <xdr:col>8</xdr:col>
      <xdr:colOff>1122239</xdr:colOff>
      <xdr:row>1</xdr:row>
      <xdr:rowOff>132833</xdr:rowOff>
    </xdr:to>
    <xdr:sp macro="" textlink="">
      <xdr:nvSpPr>
        <xdr:cNvPr id="8" name="Left Arrow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 flipH="1">
          <a:off x="7196345" y="199431"/>
          <a:ext cx="2844" cy="9532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891548</xdr:colOff>
      <xdr:row>2</xdr:row>
      <xdr:rowOff>34214</xdr:rowOff>
    </xdr:from>
    <xdr:to>
      <xdr:col>8</xdr:col>
      <xdr:colOff>1116587</xdr:colOff>
      <xdr:row>2</xdr:row>
      <xdr:rowOff>124229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197098" y="358064"/>
          <a:ext cx="5964" cy="90015"/>
        </a:xfrm>
        <a:prstGeom prst="rect">
          <a:avLst/>
        </a:prstGeom>
        <a:solidFill>
          <a:srgbClr val="FFFF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2A8C-DA1A-4EAA-8B9B-453F077C6CEA}">
  <sheetPr codeName="Sheet2">
    <pageSetUpPr fitToPage="1"/>
  </sheetPr>
  <dimension ref="A1:I61"/>
  <sheetViews>
    <sheetView tabSelected="1" zoomScaleNormal="100" workbookViewId="0">
      <selection activeCell="G3" sqref="G3:H3"/>
    </sheetView>
  </sheetViews>
  <sheetFormatPr defaultColWidth="12" defaultRowHeight="20.100000000000001" customHeight="1"/>
  <cols>
    <col min="1" max="1" width="1.28515625" style="3" customWidth="1"/>
    <col min="2" max="2" width="18.7109375" style="4" customWidth="1"/>
    <col min="3" max="3" width="12.42578125" style="4" customWidth="1"/>
    <col min="4" max="4" width="20.140625" style="4" customWidth="1"/>
    <col min="5" max="5" width="10.5703125" style="4" customWidth="1"/>
    <col min="6" max="6" width="12.140625" style="4" customWidth="1"/>
    <col min="7" max="7" width="7.7109375" style="17" customWidth="1"/>
    <col min="8" max="8" width="8.42578125" style="17" customWidth="1"/>
    <col min="9" max="9" width="51.42578125" style="4" customWidth="1"/>
    <col min="10" max="10" width="12" style="4" customWidth="1"/>
    <col min="11" max="16384" width="12" style="4"/>
  </cols>
  <sheetData>
    <row r="1" spans="1:9" ht="13.7" customHeight="1">
      <c r="B1" s="60" t="s">
        <v>84</v>
      </c>
      <c r="C1" s="203" t="s">
        <v>221</v>
      </c>
      <c r="D1" s="203"/>
      <c r="E1" s="203"/>
      <c r="F1" s="59" t="s">
        <v>121</v>
      </c>
      <c r="G1" s="202">
        <v>45309</v>
      </c>
      <c r="H1" s="202"/>
      <c r="I1" s="74" t="s">
        <v>95</v>
      </c>
    </row>
    <row r="2" spans="1:9" ht="12.75">
      <c r="B2" s="60" t="s">
        <v>85</v>
      </c>
      <c r="C2" s="178" t="s">
        <v>91</v>
      </c>
      <c r="D2" s="178"/>
      <c r="F2" s="35" t="s">
        <v>92</v>
      </c>
      <c r="G2" s="189"/>
      <c r="H2" s="189"/>
      <c r="I2" s="74" t="s">
        <v>96</v>
      </c>
    </row>
    <row r="3" spans="1:9" ht="12.75">
      <c r="B3" s="60" t="s">
        <v>83</v>
      </c>
      <c r="C3" s="178" t="s">
        <v>133</v>
      </c>
      <c r="D3" s="178"/>
      <c r="F3" s="35" t="s">
        <v>93</v>
      </c>
      <c r="G3" s="189"/>
      <c r="H3" s="189"/>
      <c r="I3" s="74" t="s">
        <v>97</v>
      </c>
    </row>
    <row r="4" spans="1:9" ht="12.75">
      <c r="B4" s="35"/>
      <c r="C4" s="64"/>
      <c r="D4" s="64"/>
      <c r="F4" s="63"/>
      <c r="G4" s="63"/>
    </row>
    <row r="5" spans="1:9" ht="12.95" customHeight="1">
      <c r="A5" s="1"/>
      <c r="B5" s="2" t="s">
        <v>0</v>
      </c>
      <c r="C5" s="75" t="s">
        <v>1</v>
      </c>
      <c r="D5" s="2" t="s">
        <v>2</v>
      </c>
      <c r="E5" s="33"/>
      <c r="F5" s="33"/>
      <c r="G5" s="18"/>
      <c r="H5" s="18"/>
    </row>
    <row r="6" spans="1:9" ht="12.95" customHeight="1">
      <c r="A6" s="1"/>
      <c r="B6" s="2" t="s">
        <v>6</v>
      </c>
      <c r="C6" s="76">
        <v>3</v>
      </c>
      <c r="D6" s="20"/>
      <c r="E6" s="34"/>
      <c r="F6" s="34"/>
      <c r="G6" s="5"/>
      <c r="H6" s="5"/>
      <c r="I6" s="5"/>
    </row>
    <row r="7" spans="1:9" ht="12.95" customHeight="1">
      <c r="A7" s="1"/>
      <c r="B7" s="185"/>
      <c r="C7" s="185"/>
      <c r="D7" s="54"/>
      <c r="E7" s="6" t="s">
        <v>3</v>
      </c>
      <c r="F7" s="6" t="s">
        <v>4</v>
      </c>
      <c r="G7" s="186" t="s">
        <v>5</v>
      </c>
      <c r="H7" s="187"/>
      <c r="I7" s="188"/>
    </row>
    <row r="8" spans="1:9" ht="12.95" customHeight="1">
      <c r="A8" s="1"/>
      <c r="B8" s="23" t="s">
        <v>16</v>
      </c>
      <c r="C8" s="24"/>
      <c r="D8" s="7">
        <v>10</v>
      </c>
      <c r="E8" s="8">
        <f>C6*10</f>
        <v>30</v>
      </c>
      <c r="F8" s="9" t="s">
        <v>8</v>
      </c>
      <c r="G8" s="179"/>
      <c r="H8" s="180"/>
      <c r="I8" s="181"/>
    </row>
    <row r="9" spans="1:9" ht="12.95" customHeight="1">
      <c r="A9" s="1"/>
      <c r="B9" s="29" t="s">
        <v>57</v>
      </c>
      <c r="C9" s="30"/>
      <c r="D9" s="7">
        <v>0.1</v>
      </c>
      <c r="E9" s="8">
        <f>MIN(6,(C6*0.1))</f>
        <v>0.30000000000000004</v>
      </c>
      <c r="F9" s="10" t="s">
        <v>11</v>
      </c>
      <c r="G9" s="182" t="s">
        <v>27</v>
      </c>
      <c r="H9" s="183"/>
      <c r="I9" s="184"/>
    </row>
    <row r="10" spans="1:9" ht="12.95" customHeight="1">
      <c r="A10" s="1"/>
      <c r="B10" s="29" t="s">
        <v>58</v>
      </c>
      <c r="C10" s="30"/>
      <c r="D10" s="7">
        <v>0.2</v>
      </c>
      <c r="E10" s="8">
        <f>MIN(12,(C6*0.2))</f>
        <v>0.60000000000000009</v>
      </c>
      <c r="F10" s="10" t="s">
        <v>11</v>
      </c>
      <c r="G10" s="182" t="s">
        <v>28</v>
      </c>
      <c r="H10" s="183"/>
      <c r="I10" s="184"/>
    </row>
    <row r="11" spans="1:9" ht="12.95" customHeight="1">
      <c r="A11" s="1"/>
      <c r="B11" s="29" t="s">
        <v>24</v>
      </c>
      <c r="C11" s="30"/>
      <c r="D11" s="7">
        <v>5</v>
      </c>
      <c r="E11" s="8">
        <f>MIN(300,(C6*5))</f>
        <v>15</v>
      </c>
      <c r="F11" s="9" t="s">
        <v>11</v>
      </c>
      <c r="G11" s="182" t="s">
        <v>25</v>
      </c>
      <c r="H11" s="183"/>
      <c r="I11" s="184"/>
    </row>
    <row r="12" spans="1:9" ht="12.95" customHeight="1">
      <c r="A12" s="1"/>
      <c r="B12" s="29" t="s">
        <v>20</v>
      </c>
      <c r="C12" s="30"/>
      <c r="D12" s="7">
        <v>0.02</v>
      </c>
      <c r="E12" s="8">
        <f>MIN(1.2,(C6*0.02))</f>
        <v>0.06</v>
      </c>
      <c r="F12" s="9" t="s">
        <v>11</v>
      </c>
      <c r="G12" s="179"/>
      <c r="H12" s="180"/>
      <c r="I12" s="181"/>
    </row>
    <row r="13" spans="1:9" ht="12.95" customHeight="1">
      <c r="A13" s="1"/>
      <c r="B13" s="29" t="s">
        <v>21</v>
      </c>
      <c r="C13" s="30"/>
      <c r="D13" s="7">
        <v>1</v>
      </c>
      <c r="E13" s="8">
        <f>C6*1</f>
        <v>3</v>
      </c>
      <c r="F13" s="9" t="s">
        <v>22</v>
      </c>
      <c r="G13" s="179"/>
      <c r="H13" s="180"/>
      <c r="I13" s="181"/>
    </row>
    <row r="14" spans="1:9" ht="12.95" customHeight="1">
      <c r="A14" s="1"/>
      <c r="B14" s="29" t="s">
        <v>64</v>
      </c>
      <c r="C14" s="30"/>
      <c r="D14" s="7">
        <v>0.2</v>
      </c>
      <c r="E14" s="8">
        <f>C6*0.2</f>
        <v>0.60000000000000009</v>
      </c>
      <c r="F14" s="9" t="s">
        <v>22</v>
      </c>
      <c r="G14" s="179"/>
      <c r="H14" s="180"/>
      <c r="I14" s="181"/>
    </row>
    <row r="15" spans="1:9" ht="12.95" customHeight="1">
      <c r="A15" s="1"/>
      <c r="B15" s="29" t="s">
        <v>10</v>
      </c>
      <c r="C15" s="30"/>
      <c r="D15" s="7">
        <v>30</v>
      </c>
      <c r="E15" s="8">
        <f>MIN(2000,(C6*30))</f>
        <v>90</v>
      </c>
      <c r="F15" s="9" t="s">
        <v>11</v>
      </c>
      <c r="G15" s="182" t="s">
        <v>65</v>
      </c>
      <c r="H15" s="183"/>
      <c r="I15" s="184"/>
    </row>
    <row r="16" spans="1:9" ht="12.95" customHeight="1">
      <c r="A16" s="1"/>
      <c r="B16" s="29" t="s">
        <v>7</v>
      </c>
      <c r="C16" s="30"/>
      <c r="D16" s="7">
        <v>20</v>
      </c>
      <c r="E16" s="8">
        <f>C6*20</f>
        <v>60</v>
      </c>
      <c r="F16" s="9" t="s">
        <v>8</v>
      </c>
      <c r="G16" s="182" t="s">
        <v>9</v>
      </c>
      <c r="H16" s="183"/>
      <c r="I16" s="184"/>
    </row>
    <row r="17" spans="1:9" ht="12.95" customHeight="1">
      <c r="A17" s="1"/>
      <c r="B17" s="29" t="s">
        <v>12</v>
      </c>
      <c r="C17" s="30"/>
      <c r="D17" s="7">
        <v>300</v>
      </c>
      <c r="E17" s="8">
        <f>C6*300</f>
        <v>900</v>
      </c>
      <c r="F17" s="9" t="s">
        <v>13</v>
      </c>
      <c r="G17" s="209"/>
      <c r="H17" s="210"/>
      <c r="I17" s="211"/>
    </row>
    <row r="18" spans="1:9" ht="12.95" customHeight="1">
      <c r="A18" s="1"/>
      <c r="B18" s="29" t="s">
        <v>23</v>
      </c>
      <c r="C18" s="30"/>
      <c r="D18" s="7">
        <v>1</v>
      </c>
      <c r="E18" s="8">
        <f>C6*1</f>
        <v>3</v>
      </c>
      <c r="F18" s="9" t="s">
        <v>11</v>
      </c>
      <c r="G18" s="19"/>
      <c r="H18" s="22"/>
      <c r="I18" s="61"/>
    </row>
    <row r="19" spans="1:9" ht="12.95" customHeight="1">
      <c r="A19" s="1"/>
      <c r="B19" s="23" t="s">
        <v>66</v>
      </c>
      <c r="C19" s="24"/>
      <c r="D19" s="25">
        <v>50</v>
      </c>
      <c r="E19" s="26">
        <f>MIN(2000,(C6*50))</f>
        <v>150</v>
      </c>
      <c r="F19" s="27" t="s">
        <v>11</v>
      </c>
      <c r="G19" s="62" t="s">
        <v>77</v>
      </c>
      <c r="H19" s="22"/>
      <c r="I19" s="28"/>
    </row>
    <row r="20" spans="1:9" ht="12.95" customHeight="1">
      <c r="A20" s="1"/>
      <c r="B20" s="29" t="s">
        <v>14</v>
      </c>
      <c r="C20" s="30"/>
      <c r="D20" s="7">
        <v>3</v>
      </c>
      <c r="E20" s="8">
        <f>C6*3</f>
        <v>9</v>
      </c>
      <c r="F20" s="9" t="s">
        <v>11</v>
      </c>
      <c r="G20" s="212" t="s">
        <v>15</v>
      </c>
      <c r="H20" s="180"/>
      <c r="I20" s="181"/>
    </row>
    <row r="21" spans="1:9" ht="12.95" customHeight="1">
      <c r="A21" s="1"/>
      <c r="B21" s="29" t="s">
        <v>17</v>
      </c>
      <c r="C21" s="30"/>
      <c r="D21" s="7">
        <v>5</v>
      </c>
      <c r="E21" s="8">
        <f>C6*5</f>
        <v>15</v>
      </c>
      <c r="F21" s="9" t="s">
        <v>8</v>
      </c>
      <c r="G21" s="179"/>
      <c r="H21" s="180"/>
      <c r="I21" s="181"/>
    </row>
    <row r="22" spans="1:9" ht="12.95" customHeight="1">
      <c r="A22" s="1"/>
      <c r="B22" s="29" t="s">
        <v>18</v>
      </c>
      <c r="C22" s="30"/>
      <c r="D22" s="7">
        <v>0.1</v>
      </c>
      <c r="E22" s="8">
        <f>C6*0.1</f>
        <v>0.30000000000000004</v>
      </c>
      <c r="F22" s="9" t="s">
        <v>19</v>
      </c>
      <c r="G22" s="19"/>
      <c r="H22" s="22"/>
      <c r="I22" s="61"/>
    </row>
    <row r="23" spans="1:9" ht="12.95" customHeight="1">
      <c r="A23" s="1"/>
      <c r="B23" s="29" t="s">
        <v>29</v>
      </c>
      <c r="C23" s="30"/>
      <c r="D23" s="7">
        <v>0.5</v>
      </c>
      <c r="E23" s="8">
        <f>C6*0.5</f>
        <v>1.5</v>
      </c>
      <c r="F23" s="10" t="s">
        <v>30</v>
      </c>
      <c r="G23" s="182" t="s">
        <v>31</v>
      </c>
      <c r="H23" s="183"/>
      <c r="I23" s="184"/>
    </row>
    <row r="24" spans="1:9" ht="12.95" customHeight="1">
      <c r="A24" s="1"/>
      <c r="B24" s="29" t="s">
        <v>29</v>
      </c>
      <c r="C24" s="30"/>
      <c r="D24" s="7">
        <v>1</v>
      </c>
      <c r="E24" s="8">
        <f>C6*1</f>
        <v>3</v>
      </c>
      <c r="F24" s="10" t="s">
        <v>30</v>
      </c>
      <c r="G24" s="182" t="s">
        <v>31</v>
      </c>
      <c r="H24" s="183"/>
      <c r="I24" s="184"/>
    </row>
    <row r="25" spans="1:9" ht="12.95" customHeight="1">
      <c r="A25" s="1"/>
      <c r="B25" s="29" t="s">
        <v>32</v>
      </c>
      <c r="C25" s="30"/>
      <c r="D25" s="7">
        <v>4</v>
      </c>
      <c r="E25" s="8">
        <f>C6*4</f>
        <v>12</v>
      </c>
      <c r="F25" s="10" t="s">
        <v>30</v>
      </c>
      <c r="G25" s="182" t="s">
        <v>33</v>
      </c>
      <c r="H25" s="183"/>
      <c r="I25" s="184"/>
    </row>
    <row r="26" spans="1:9" ht="12.95" customHeight="1">
      <c r="A26" s="81"/>
      <c r="B26" s="82" t="s">
        <v>16</v>
      </c>
      <c r="C26" s="83"/>
      <c r="D26" s="7" t="s">
        <v>34</v>
      </c>
      <c r="E26" s="8">
        <f>C6*0.3</f>
        <v>0.89999999999999991</v>
      </c>
      <c r="F26" s="7" t="s">
        <v>35</v>
      </c>
      <c r="G26" s="87" t="s">
        <v>37</v>
      </c>
      <c r="H26" s="169">
        <v>0.1</v>
      </c>
      <c r="I26" s="89" t="s">
        <v>124</v>
      </c>
    </row>
    <row r="27" spans="1:9" ht="12.95" customHeight="1">
      <c r="A27" s="81"/>
      <c r="B27" s="82" t="s">
        <v>138</v>
      </c>
      <c r="C27" s="83"/>
      <c r="D27" s="7" t="s">
        <v>34</v>
      </c>
      <c r="E27" s="8">
        <f>C6*0.3</f>
        <v>0.89999999999999991</v>
      </c>
      <c r="F27" s="7" t="s">
        <v>35</v>
      </c>
      <c r="G27" s="87" t="s">
        <v>37</v>
      </c>
      <c r="H27" s="169">
        <v>0.1</v>
      </c>
      <c r="I27" s="89" t="s">
        <v>124</v>
      </c>
    </row>
    <row r="28" spans="1:9" ht="12.95" customHeight="1">
      <c r="A28" s="81"/>
      <c r="B28" s="82" t="s">
        <v>16</v>
      </c>
      <c r="C28" s="83"/>
      <c r="D28" s="7" t="s">
        <v>122</v>
      </c>
      <c r="E28" s="8">
        <v>3</v>
      </c>
      <c r="F28" s="7" t="s">
        <v>35</v>
      </c>
      <c r="G28" s="87" t="s">
        <v>37</v>
      </c>
      <c r="H28" s="169">
        <f>(60/60)/C6</f>
        <v>0.33333333333333331</v>
      </c>
      <c r="I28" s="89" t="s">
        <v>125</v>
      </c>
    </row>
    <row r="29" spans="1:9" ht="12.95" customHeight="1">
      <c r="A29" s="81"/>
      <c r="B29" s="82" t="s">
        <v>138</v>
      </c>
      <c r="C29" s="83"/>
      <c r="D29" s="7" t="s">
        <v>122</v>
      </c>
      <c r="E29" s="8">
        <v>3</v>
      </c>
      <c r="F29" s="7" t="s">
        <v>35</v>
      </c>
      <c r="G29" s="87" t="s">
        <v>37</v>
      </c>
      <c r="H29" s="169">
        <f>(60/60)/C6</f>
        <v>0.33333333333333331</v>
      </c>
      <c r="I29" s="89" t="s">
        <v>125</v>
      </c>
    </row>
    <row r="30" spans="1:9" ht="12.95" customHeight="1">
      <c r="A30" s="81"/>
      <c r="B30" s="90" t="s">
        <v>26</v>
      </c>
      <c r="C30" s="91"/>
      <c r="D30" s="7" t="s">
        <v>42</v>
      </c>
      <c r="E30" s="8">
        <f>C6*15</f>
        <v>45</v>
      </c>
      <c r="F30" s="92" t="s">
        <v>67</v>
      </c>
      <c r="G30" s="87" t="s">
        <v>37</v>
      </c>
      <c r="H30" s="88">
        <v>5</v>
      </c>
      <c r="I30" s="93" t="s">
        <v>98</v>
      </c>
    </row>
    <row r="31" spans="1:9" ht="12.95" customHeight="1">
      <c r="A31" s="81"/>
      <c r="B31" s="82" t="s">
        <v>41</v>
      </c>
      <c r="C31" s="83"/>
      <c r="D31" s="7" t="s">
        <v>42</v>
      </c>
      <c r="E31" s="8">
        <f>C6*15</f>
        <v>45</v>
      </c>
      <c r="F31" s="7" t="s">
        <v>35</v>
      </c>
      <c r="G31" s="87" t="s">
        <v>37</v>
      </c>
      <c r="H31" s="169">
        <v>5</v>
      </c>
      <c r="I31" s="93" t="s">
        <v>145</v>
      </c>
    </row>
    <row r="32" spans="1:9" ht="12.95" customHeight="1">
      <c r="A32" s="81"/>
      <c r="B32" s="82" t="s">
        <v>41</v>
      </c>
      <c r="C32" s="83"/>
      <c r="D32" s="7" t="s">
        <v>143</v>
      </c>
      <c r="E32" s="8">
        <v>250</v>
      </c>
      <c r="F32" s="7" t="s">
        <v>35</v>
      </c>
      <c r="G32" s="87" t="s">
        <v>37</v>
      </c>
      <c r="H32" s="169">
        <f>(250/3)/C6</f>
        <v>27.777777777777775</v>
      </c>
      <c r="I32" s="93" t="s">
        <v>146</v>
      </c>
    </row>
    <row r="33" spans="1:9" ht="12.95" customHeight="1">
      <c r="A33" s="81"/>
      <c r="B33" s="82" t="s">
        <v>39</v>
      </c>
      <c r="C33" s="83"/>
      <c r="D33" s="7" t="s">
        <v>40</v>
      </c>
      <c r="E33" s="8">
        <f>C6*30</f>
        <v>90</v>
      </c>
      <c r="F33" s="7" t="s">
        <v>35</v>
      </c>
      <c r="G33" s="87" t="s">
        <v>37</v>
      </c>
      <c r="H33" s="169">
        <v>10</v>
      </c>
      <c r="I33" s="93" t="s">
        <v>147</v>
      </c>
    </row>
    <row r="34" spans="1:9" ht="12.95" customHeight="1">
      <c r="A34" s="81"/>
      <c r="B34" s="82" t="s">
        <v>39</v>
      </c>
      <c r="C34" s="83"/>
      <c r="D34" s="7" t="s">
        <v>144</v>
      </c>
      <c r="E34" s="8">
        <v>200</v>
      </c>
      <c r="F34" s="7" t="s">
        <v>35</v>
      </c>
      <c r="G34" s="87" t="s">
        <v>37</v>
      </c>
      <c r="H34" s="169">
        <f>(200/3)/C6</f>
        <v>22.222222222222225</v>
      </c>
      <c r="I34" s="93" t="s">
        <v>142</v>
      </c>
    </row>
    <row r="35" spans="1:9" ht="12.95" customHeight="1">
      <c r="A35" s="81"/>
      <c r="B35" s="79" t="s">
        <v>74</v>
      </c>
      <c r="C35" s="80"/>
      <c r="D35" s="196" t="s">
        <v>75</v>
      </c>
      <c r="E35" s="197"/>
      <c r="F35" s="198"/>
      <c r="G35" s="199" t="s">
        <v>76</v>
      </c>
      <c r="H35" s="200"/>
      <c r="I35" s="201"/>
    </row>
    <row r="36" spans="1:9" s="17" customFormat="1" ht="12.95" customHeight="1">
      <c r="A36" s="18"/>
      <c r="B36" s="82" t="s">
        <v>136</v>
      </c>
      <c r="C36" s="115"/>
      <c r="D36" s="25" t="s">
        <v>151</v>
      </c>
      <c r="E36" s="26">
        <f>C6*3</f>
        <v>9</v>
      </c>
      <c r="F36" s="25" t="s">
        <v>35</v>
      </c>
      <c r="G36" s="94" t="s">
        <v>37</v>
      </c>
      <c r="H36" s="170">
        <v>1</v>
      </c>
      <c r="I36" s="89" t="s">
        <v>152</v>
      </c>
    </row>
    <row r="37" spans="1:9" s="17" customFormat="1" ht="12.95" customHeight="1">
      <c r="A37" s="18"/>
      <c r="B37" s="82" t="s">
        <v>137</v>
      </c>
      <c r="C37" s="83"/>
      <c r="D37" s="25" t="s">
        <v>36</v>
      </c>
      <c r="E37" s="26">
        <f>C6*3</f>
        <v>9</v>
      </c>
      <c r="F37" s="25" t="s">
        <v>35</v>
      </c>
      <c r="G37" s="94" t="s">
        <v>37</v>
      </c>
      <c r="H37" s="170">
        <v>1</v>
      </c>
      <c r="I37" s="89" t="s">
        <v>153</v>
      </c>
    </row>
    <row r="38" spans="1:9" s="17" customFormat="1" ht="12.75">
      <c r="A38" s="18"/>
      <c r="B38" s="82" t="s">
        <v>136</v>
      </c>
      <c r="C38" s="83"/>
      <c r="D38" s="25" t="s">
        <v>123</v>
      </c>
      <c r="E38" s="26">
        <v>10</v>
      </c>
      <c r="F38" s="25" t="s">
        <v>35</v>
      </c>
      <c r="G38" s="84" t="s">
        <v>37</v>
      </c>
      <c r="H38" s="170">
        <f>(10/3)/C6</f>
        <v>1.1111111111111112</v>
      </c>
      <c r="I38" s="95" t="s">
        <v>129</v>
      </c>
    </row>
    <row r="39" spans="1:9" s="17" customFormat="1" ht="12.75">
      <c r="A39" s="18"/>
      <c r="B39" s="82" t="s">
        <v>137</v>
      </c>
      <c r="C39" s="83"/>
      <c r="D39" s="25" t="s">
        <v>123</v>
      </c>
      <c r="E39" s="26">
        <v>10</v>
      </c>
      <c r="F39" s="25" t="s">
        <v>35</v>
      </c>
      <c r="G39" s="84" t="s">
        <v>37</v>
      </c>
      <c r="H39" s="170">
        <f>(10/3)/C6</f>
        <v>1.1111111111111112</v>
      </c>
      <c r="I39" s="95" t="s">
        <v>129</v>
      </c>
    </row>
    <row r="40" spans="1:9" s="17" customFormat="1" ht="12.95" customHeight="1">
      <c r="A40" s="18"/>
      <c r="B40" s="79" t="s">
        <v>78</v>
      </c>
      <c r="C40" s="80"/>
      <c r="D40" s="25" t="s">
        <v>80</v>
      </c>
      <c r="E40" s="26">
        <v>10</v>
      </c>
      <c r="F40" s="25" t="s">
        <v>79</v>
      </c>
      <c r="G40" s="199" t="s">
        <v>81</v>
      </c>
      <c r="H40" s="200"/>
      <c r="I40" s="201"/>
    </row>
    <row r="41" spans="1:9" ht="12.95" customHeight="1">
      <c r="A41" s="81"/>
      <c r="B41" s="82" t="s">
        <v>109</v>
      </c>
      <c r="C41" s="83"/>
      <c r="D41" s="7" t="s">
        <v>36</v>
      </c>
      <c r="E41" s="8">
        <f>C6*3</f>
        <v>9</v>
      </c>
      <c r="F41" s="7" t="s">
        <v>35</v>
      </c>
      <c r="G41" s="87" t="s">
        <v>37</v>
      </c>
      <c r="H41" s="169">
        <v>1</v>
      </c>
      <c r="I41" s="89" t="s">
        <v>140</v>
      </c>
    </row>
    <row r="42" spans="1:9" ht="12.95" customHeight="1">
      <c r="A42" s="81"/>
      <c r="B42" s="82" t="s">
        <v>109</v>
      </c>
      <c r="C42" s="83"/>
      <c r="D42" s="7" t="s">
        <v>219</v>
      </c>
      <c r="E42" s="8">
        <v>20</v>
      </c>
      <c r="F42" s="7" t="s">
        <v>35</v>
      </c>
      <c r="G42" s="84" t="s">
        <v>37</v>
      </c>
      <c r="H42" s="170">
        <f>(20/3)/C6</f>
        <v>2.2222222222222223</v>
      </c>
      <c r="I42" s="86" t="s">
        <v>141</v>
      </c>
    </row>
    <row r="43" spans="1:9" ht="12.95" customHeight="1">
      <c r="A43" s="81"/>
      <c r="B43" s="96" t="s">
        <v>45</v>
      </c>
      <c r="C43" s="97"/>
      <c r="D43" s="98" t="s">
        <v>42</v>
      </c>
      <c r="E43" s="11">
        <f>C6*15</f>
        <v>45</v>
      </c>
      <c r="F43" s="98" t="s">
        <v>35</v>
      </c>
      <c r="G43" s="206" t="s">
        <v>62</v>
      </c>
      <c r="H43" s="207"/>
      <c r="I43" s="208"/>
    </row>
    <row r="44" spans="1:9" ht="12.95" customHeight="1">
      <c r="A44" s="81"/>
      <c r="B44" s="79" t="s">
        <v>18</v>
      </c>
      <c r="C44" s="80"/>
      <c r="D44" s="7" t="s">
        <v>43</v>
      </c>
      <c r="E44" s="8">
        <f>C6*1</f>
        <v>3</v>
      </c>
      <c r="F44" s="7" t="s">
        <v>44</v>
      </c>
      <c r="G44" s="84" t="s">
        <v>37</v>
      </c>
      <c r="H44" s="85">
        <v>0.02</v>
      </c>
      <c r="I44" s="99" t="s">
        <v>148</v>
      </c>
    </row>
    <row r="45" spans="1:9" ht="12.95" customHeight="1">
      <c r="A45" s="81"/>
      <c r="B45" s="79" t="s">
        <v>18</v>
      </c>
      <c r="C45" s="80"/>
      <c r="D45" s="7" t="s">
        <v>150</v>
      </c>
      <c r="E45" s="8">
        <v>20</v>
      </c>
      <c r="F45" s="7" t="s">
        <v>44</v>
      </c>
      <c r="G45" s="84" t="s">
        <v>37</v>
      </c>
      <c r="H45" s="170">
        <f>(20/3)/C6</f>
        <v>2.2222222222222223</v>
      </c>
      <c r="I45" s="99" t="s">
        <v>149</v>
      </c>
    </row>
    <row r="46" spans="1:9" ht="12.2" customHeight="1">
      <c r="A46" s="81"/>
      <c r="B46" s="82" t="s">
        <v>110</v>
      </c>
      <c r="C46" s="83"/>
      <c r="D46" s="7" t="s">
        <v>82</v>
      </c>
      <c r="E46" s="8">
        <f>C6*50</f>
        <v>150</v>
      </c>
      <c r="F46" s="7" t="s">
        <v>46</v>
      </c>
      <c r="G46" s="87" t="s">
        <v>37</v>
      </c>
      <c r="H46" s="169">
        <v>2.5</v>
      </c>
      <c r="I46" s="93" t="s">
        <v>111</v>
      </c>
    </row>
    <row r="47" spans="1:9" ht="12.2" customHeight="1">
      <c r="A47" s="81"/>
      <c r="B47" s="82" t="s">
        <v>112</v>
      </c>
      <c r="C47" s="83"/>
      <c r="D47" s="7" t="s">
        <v>108</v>
      </c>
      <c r="E47" s="8" t="s">
        <v>99</v>
      </c>
      <c r="F47" s="7" t="s">
        <v>100</v>
      </c>
      <c r="G47" s="171">
        <f>(25*C6)/1000</f>
        <v>7.4999999999999997E-2</v>
      </c>
      <c r="H47" s="100" t="s">
        <v>113</v>
      </c>
      <c r="I47" s="101"/>
    </row>
    <row r="48" spans="1:9" ht="12.95" customHeight="1">
      <c r="A48" s="81"/>
      <c r="B48" s="102" t="s">
        <v>52</v>
      </c>
      <c r="C48" s="103"/>
      <c r="D48" s="104" t="s">
        <v>49</v>
      </c>
      <c r="E48" s="12">
        <f>C6*10</f>
        <v>30</v>
      </c>
      <c r="F48" s="104" t="s">
        <v>50</v>
      </c>
      <c r="G48" s="105" t="s">
        <v>37</v>
      </c>
      <c r="H48" s="172">
        <v>0.2</v>
      </c>
      <c r="I48" s="106" t="s">
        <v>68</v>
      </c>
    </row>
    <row r="49" spans="1:9" ht="12.95" customHeight="1">
      <c r="A49" s="81"/>
      <c r="B49" s="107" t="s">
        <v>59</v>
      </c>
      <c r="C49" s="108"/>
      <c r="D49" s="109" t="s">
        <v>53</v>
      </c>
      <c r="E49" s="13">
        <v>200</v>
      </c>
      <c r="F49" s="109" t="s">
        <v>50</v>
      </c>
      <c r="G49" s="110" t="s">
        <v>54</v>
      </c>
      <c r="H49" s="173">
        <f>(4/C6)</f>
        <v>1.3333333333333333</v>
      </c>
      <c r="I49" s="111" t="s">
        <v>68</v>
      </c>
    </row>
    <row r="50" spans="1:9" ht="12.95" customHeight="1">
      <c r="A50" s="81"/>
      <c r="B50" s="96" t="s">
        <v>7</v>
      </c>
      <c r="C50" s="97"/>
      <c r="D50" s="7" t="s">
        <v>51</v>
      </c>
      <c r="E50" s="8">
        <f>C6*250</f>
        <v>750</v>
      </c>
      <c r="F50" s="7" t="s">
        <v>50</v>
      </c>
      <c r="G50" s="193" t="s">
        <v>114</v>
      </c>
      <c r="H50" s="194"/>
      <c r="I50" s="195"/>
    </row>
    <row r="51" spans="1:9" ht="12.95" customHeight="1">
      <c r="A51" s="81"/>
      <c r="B51" s="90" t="s">
        <v>7</v>
      </c>
      <c r="C51" s="91"/>
      <c r="D51" s="7" t="s">
        <v>63</v>
      </c>
      <c r="E51" s="8">
        <v>2500</v>
      </c>
      <c r="F51" s="7" t="s">
        <v>50</v>
      </c>
      <c r="G51" s="112" t="s">
        <v>54</v>
      </c>
      <c r="H51" s="174">
        <f>50/C6</f>
        <v>16.666666666666668</v>
      </c>
      <c r="I51" s="113" t="s">
        <v>115</v>
      </c>
    </row>
    <row r="52" spans="1:9" ht="12.95" customHeight="1">
      <c r="A52" s="81"/>
      <c r="B52" s="96" t="s">
        <v>55</v>
      </c>
      <c r="C52" s="97"/>
      <c r="D52" s="7" t="s">
        <v>36</v>
      </c>
      <c r="E52" s="8">
        <f>C6*3</f>
        <v>9</v>
      </c>
      <c r="F52" s="7" t="s">
        <v>35</v>
      </c>
      <c r="G52" s="193" t="s">
        <v>56</v>
      </c>
      <c r="H52" s="194"/>
      <c r="I52" s="195"/>
    </row>
    <row r="53" spans="1:9" ht="12.95" customHeight="1">
      <c r="A53" s="81"/>
      <c r="B53" s="82" t="s">
        <v>134</v>
      </c>
      <c r="C53" s="83"/>
      <c r="D53" s="7" t="s">
        <v>47</v>
      </c>
      <c r="E53" s="8">
        <f>C6</f>
        <v>3</v>
      </c>
      <c r="F53" s="7" t="s">
        <v>35</v>
      </c>
      <c r="G53" s="87" t="s">
        <v>37</v>
      </c>
      <c r="H53" s="88">
        <v>20</v>
      </c>
      <c r="I53" s="114" t="s">
        <v>116</v>
      </c>
    </row>
    <row r="54" spans="1:9" ht="12.95" customHeight="1">
      <c r="A54" s="81"/>
      <c r="B54" s="79" t="s">
        <v>135</v>
      </c>
      <c r="C54" s="80"/>
      <c r="D54" s="7" t="s">
        <v>47</v>
      </c>
      <c r="E54" s="8">
        <f>C6</f>
        <v>3</v>
      </c>
      <c r="F54" s="7" t="s">
        <v>35</v>
      </c>
      <c r="G54" s="87" t="s">
        <v>37</v>
      </c>
      <c r="H54" s="88">
        <v>20</v>
      </c>
      <c r="I54" s="114" t="s">
        <v>116</v>
      </c>
    </row>
    <row r="55" spans="1:9" ht="12.95" customHeight="1">
      <c r="A55" s="81"/>
      <c r="B55" s="82" t="s">
        <v>134</v>
      </c>
      <c r="C55" s="83"/>
      <c r="D55" s="7" t="s">
        <v>48</v>
      </c>
      <c r="E55" s="8">
        <v>50</v>
      </c>
      <c r="F55" s="7" t="s">
        <v>35</v>
      </c>
      <c r="G55" s="87" t="s">
        <v>90</v>
      </c>
      <c r="H55" s="88">
        <v>1</v>
      </c>
      <c r="I55" s="114" t="s">
        <v>117</v>
      </c>
    </row>
    <row r="56" spans="1:9" ht="12.95" customHeight="1">
      <c r="A56" s="81"/>
      <c r="B56" s="79" t="s">
        <v>135</v>
      </c>
      <c r="C56" s="80"/>
      <c r="D56" s="7" t="s">
        <v>48</v>
      </c>
      <c r="E56" s="8">
        <v>50</v>
      </c>
      <c r="F56" s="7" t="s">
        <v>35</v>
      </c>
      <c r="G56" s="87" t="s">
        <v>90</v>
      </c>
      <c r="H56" s="88">
        <v>1</v>
      </c>
      <c r="I56" s="114" t="s">
        <v>117</v>
      </c>
    </row>
    <row r="57" spans="1:9" ht="12.95" customHeight="1">
      <c r="A57" s="1"/>
      <c r="B57" s="46" t="s">
        <v>118</v>
      </c>
      <c r="C57" s="47"/>
      <c r="D57" s="14" t="s">
        <v>60</v>
      </c>
      <c r="E57" s="15">
        <f>C6*25</f>
        <v>75</v>
      </c>
      <c r="F57" s="14" t="s">
        <v>35</v>
      </c>
      <c r="G57" s="21" t="s">
        <v>54</v>
      </c>
      <c r="H57" s="65">
        <f>(E57/50/C6)</f>
        <v>0.5</v>
      </c>
      <c r="I57" s="16" t="s">
        <v>119</v>
      </c>
    </row>
    <row r="58" spans="1:9" ht="12.95" customHeight="1">
      <c r="A58" s="1"/>
      <c r="B58" s="46" t="s">
        <v>118</v>
      </c>
      <c r="C58" s="47"/>
      <c r="D58" s="14" t="s">
        <v>61</v>
      </c>
      <c r="E58" s="15">
        <v>500</v>
      </c>
      <c r="F58" s="14" t="s">
        <v>35</v>
      </c>
      <c r="G58" s="21" t="s">
        <v>54</v>
      </c>
      <c r="H58" s="65">
        <f>(10/C6)</f>
        <v>3.3333333333333335</v>
      </c>
      <c r="I58" s="16" t="s">
        <v>120</v>
      </c>
    </row>
    <row r="59" spans="1:9" ht="25.5">
      <c r="A59" s="1"/>
      <c r="B59" s="204" t="s">
        <v>126</v>
      </c>
      <c r="C59" s="205"/>
      <c r="D59" s="53" t="s">
        <v>72</v>
      </c>
      <c r="E59" s="8">
        <f>MIN(2000,(C6*70))</f>
        <v>210</v>
      </c>
      <c r="F59" s="10" t="s">
        <v>11</v>
      </c>
      <c r="G59" s="190" t="s">
        <v>127</v>
      </c>
      <c r="H59" s="191"/>
      <c r="I59" s="192"/>
    </row>
    <row r="60" spans="1:9" ht="26.1" customHeight="1">
      <c r="A60" s="1"/>
      <c r="B60" s="29" t="s">
        <v>69</v>
      </c>
      <c r="C60" s="30"/>
      <c r="D60" s="10" t="s">
        <v>71</v>
      </c>
      <c r="E60" s="8">
        <f>C6*90</f>
        <v>270</v>
      </c>
      <c r="F60" s="10" t="s">
        <v>8</v>
      </c>
      <c r="G60" s="190" t="s">
        <v>139</v>
      </c>
      <c r="H60" s="191"/>
      <c r="I60" s="192"/>
    </row>
    <row r="61" spans="1:9" ht="25.5">
      <c r="A61" s="1"/>
      <c r="B61" s="29" t="s">
        <v>70</v>
      </c>
      <c r="C61" s="30"/>
      <c r="D61" s="53" t="s">
        <v>73</v>
      </c>
      <c r="E61" s="8">
        <f>MIN(1000,(C6*12.5))</f>
        <v>37.5</v>
      </c>
      <c r="F61" s="10" t="s">
        <v>13</v>
      </c>
      <c r="G61" s="190" t="s">
        <v>128</v>
      </c>
      <c r="H61" s="191"/>
      <c r="I61" s="192"/>
    </row>
  </sheetData>
  <sheetProtection algorithmName="SHA-512" hashValue="V16xOBTynP8v9MY4ioidmbd9K/T3srdsV2AM2bCblOcFKLuLUxNUZE/nQolNsppB/sl8/CwnaX9YigUZ58g7Rw==" saltValue="+E+26QusSvACJCyUL3inEg==" spinCount="100000" sheet="1" selectLockedCells="1"/>
  <mergeCells count="33">
    <mergeCell ref="G1:H1"/>
    <mergeCell ref="C1:E1"/>
    <mergeCell ref="B59:C59"/>
    <mergeCell ref="G40:I40"/>
    <mergeCell ref="G43:I43"/>
    <mergeCell ref="G50:I50"/>
    <mergeCell ref="G23:I23"/>
    <mergeCell ref="G24:I24"/>
    <mergeCell ref="G25:I25"/>
    <mergeCell ref="G16:I16"/>
    <mergeCell ref="G17:I17"/>
    <mergeCell ref="G20:I20"/>
    <mergeCell ref="G21:I21"/>
    <mergeCell ref="G11:I11"/>
    <mergeCell ref="G12:I12"/>
    <mergeCell ref="G13:I13"/>
    <mergeCell ref="G61:I61"/>
    <mergeCell ref="G59:I59"/>
    <mergeCell ref="G60:I60"/>
    <mergeCell ref="G52:I52"/>
    <mergeCell ref="D35:F35"/>
    <mergeCell ref="G35:I35"/>
    <mergeCell ref="C2:D2"/>
    <mergeCell ref="C3:D3"/>
    <mergeCell ref="G14:I14"/>
    <mergeCell ref="G15:I15"/>
    <mergeCell ref="B7:C7"/>
    <mergeCell ref="G7:I7"/>
    <mergeCell ref="G8:I8"/>
    <mergeCell ref="G9:I9"/>
    <mergeCell ref="G10:I10"/>
    <mergeCell ref="G2:H2"/>
    <mergeCell ref="G3:H3"/>
  </mergeCells>
  <conditionalFormatting sqref="A26:XFD26">
    <cfRule type="expression" dxfId="85" priority="49">
      <formula>$C$6&gt;10</formula>
    </cfRule>
  </conditionalFormatting>
  <conditionalFormatting sqref="A28:XFD28">
    <cfRule type="expression" dxfId="84" priority="48">
      <formula>$C$6&lt;=10</formula>
    </cfRule>
  </conditionalFormatting>
  <conditionalFormatting sqref="A42:XFD42">
    <cfRule type="expression" dxfId="83" priority="13">
      <formula>$C$6&lt;=7</formula>
    </cfRule>
  </conditionalFormatting>
  <conditionalFormatting sqref="A41:XFD41">
    <cfRule type="expression" dxfId="82" priority="14">
      <formula>$C$6&gt;7</formula>
    </cfRule>
  </conditionalFormatting>
  <conditionalFormatting sqref="A51:XFD51">
    <cfRule type="expression" dxfId="81" priority="7">
      <formula>$C$6&lt;=10</formula>
    </cfRule>
  </conditionalFormatting>
  <conditionalFormatting sqref="A50:XFD50">
    <cfRule type="expression" dxfId="80" priority="8">
      <formula>$C$6&gt;10</formula>
    </cfRule>
  </conditionalFormatting>
  <conditionalFormatting sqref="A58:XFD58">
    <cfRule type="expression" dxfId="79" priority="1">
      <formula>$C$6&lt;=20</formula>
    </cfRule>
  </conditionalFormatting>
  <conditionalFormatting sqref="A34:XFD34">
    <cfRule type="expression" dxfId="78" priority="35">
      <formula>$C$6&lt;=8</formula>
    </cfRule>
  </conditionalFormatting>
  <conditionalFormatting sqref="A33:XFD33">
    <cfRule type="expression" dxfId="77" priority="34">
      <formula>$C$6&gt;8</formula>
    </cfRule>
  </conditionalFormatting>
  <conditionalFormatting sqref="A31:XFD31">
    <cfRule type="expression" dxfId="76" priority="33">
      <formula>$C$6&gt;16</formula>
    </cfRule>
  </conditionalFormatting>
  <conditionalFormatting sqref="A32:XFD32">
    <cfRule type="expression" dxfId="75" priority="32">
      <formula>$C$6&lt;=16</formula>
    </cfRule>
  </conditionalFormatting>
  <conditionalFormatting sqref="A45:XFD45">
    <cfRule type="expression" dxfId="74" priority="11">
      <formula>$C$6&lt;=20</formula>
    </cfRule>
  </conditionalFormatting>
  <conditionalFormatting sqref="A44:XFD44">
    <cfRule type="expression" dxfId="73" priority="12">
      <formula>$C$6&gt;20</formula>
    </cfRule>
  </conditionalFormatting>
  <conditionalFormatting sqref="A27:XFD27">
    <cfRule type="expression" dxfId="72" priority="28">
      <formula>$C$6&gt;10</formula>
    </cfRule>
  </conditionalFormatting>
  <conditionalFormatting sqref="A29:XFD29">
    <cfRule type="expression" dxfId="71" priority="27">
      <formula>$C$6&lt;=10</formula>
    </cfRule>
  </conditionalFormatting>
  <conditionalFormatting sqref="A36:XFD36">
    <cfRule type="expression" dxfId="70" priority="18">
      <formula>$C$6&gt;4</formula>
    </cfRule>
  </conditionalFormatting>
  <conditionalFormatting sqref="A37:XFD37">
    <cfRule type="expression" dxfId="69" priority="17">
      <formula>$C$6&gt;4</formula>
    </cfRule>
  </conditionalFormatting>
  <conditionalFormatting sqref="A38:XFD38">
    <cfRule type="expression" dxfId="68" priority="16">
      <formula>$C$6&lt;=4</formula>
    </cfRule>
  </conditionalFormatting>
  <conditionalFormatting sqref="A39:XFD39">
    <cfRule type="expression" dxfId="67" priority="15">
      <formula>$C$6&lt;=4</formula>
    </cfRule>
  </conditionalFormatting>
  <conditionalFormatting sqref="A46:XFD46">
    <cfRule type="expression" dxfId="66" priority="10">
      <formula>$C$6&gt;40</formula>
    </cfRule>
  </conditionalFormatting>
  <conditionalFormatting sqref="A47:XFD47">
    <cfRule type="expression" dxfId="65" priority="9">
      <formula>$C$6&lt;=40</formula>
    </cfRule>
  </conditionalFormatting>
  <conditionalFormatting sqref="A53:XFD53">
    <cfRule type="expression" dxfId="64" priority="6">
      <formula>$C$6&gt;50</formula>
    </cfRule>
  </conditionalFormatting>
  <conditionalFormatting sqref="A55:XFD55">
    <cfRule type="expression" dxfId="63" priority="5">
      <formula>$C$6&lt;=50</formula>
    </cfRule>
  </conditionalFormatting>
  <conditionalFormatting sqref="A54:XFD54">
    <cfRule type="expression" dxfId="62" priority="4">
      <formula>$C$6&gt;50</formula>
    </cfRule>
  </conditionalFormatting>
  <conditionalFormatting sqref="A56:XFD56">
    <cfRule type="expression" dxfId="61" priority="3">
      <formula>$C$6&lt;=50</formula>
    </cfRule>
  </conditionalFormatting>
  <conditionalFormatting sqref="A57:XFD57">
    <cfRule type="expression" dxfId="60" priority="2">
      <formula>$C$6&gt;20</formula>
    </cfRule>
  </conditionalFormatting>
  <printOptions horizontalCentered="1" verticalCentered="1"/>
  <pageMargins left="0" right="0" top="0" bottom="0" header="0" footer="0"/>
  <pageSetup paperSize="9" scale="69" orientation="landscape" r:id="rId1"/>
  <headerFooter>
    <oddHeader>&amp;R&amp;"Helvetica Neue,Italic"ver. 2.0 July 2022  &amp;"Helvetica Neue,Regular"Page &amp;P of &amp;N</oddHeader>
  </headerFooter>
  <rowBreaks count="1" manualBreakCount="1">
    <brk id="5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6AF5-70A9-4A62-B397-669CA2C71782}">
  <sheetPr>
    <pageSetUpPr fitToPage="1"/>
  </sheetPr>
  <dimension ref="A1:W49"/>
  <sheetViews>
    <sheetView zoomScale="175" zoomScaleNormal="175" zoomScalePageLayoutView="145" workbookViewId="0">
      <selection sqref="A1:E1"/>
    </sheetView>
  </sheetViews>
  <sheetFormatPr defaultColWidth="9" defaultRowHeight="12.75"/>
  <cols>
    <col min="1" max="5" width="6.5703125" style="36" customWidth="1"/>
    <col min="6" max="6" width="1.28515625" style="36" customWidth="1"/>
    <col min="7" max="11" width="6.5703125" style="36" customWidth="1"/>
    <col min="12" max="12" width="1.28515625" style="36" customWidth="1"/>
    <col min="13" max="17" width="6.5703125" style="36" customWidth="1"/>
    <col min="18" max="18" width="3.85546875" style="36" customWidth="1"/>
    <col min="19" max="16384" width="9" style="36"/>
  </cols>
  <sheetData>
    <row r="1" spans="1:23" s="77" customFormat="1" ht="16.350000000000001" customHeight="1" thickBot="1">
      <c r="A1" s="217" t="str">
        <f>UPPER('Cardiac Drugs - Table 1'!B26)</f>
        <v>ADRENALINE</v>
      </c>
      <c r="B1" s="218"/>
      <c r="C1" s="218"/>
      <c r="D1" s="218"/>
      <c r="E1" s="219"/>
      <c r="G1" s="217" t="str">
        <f>UPPER('Cardiac Drugs - Table 1'!B28)</f>
        <v>ADRENALINE</v>
      </c>
      <c r="H1" s="218"/>
      <c r="I1" s="218"/>
      <c r="J1" s="218"/>
      <c r="K1" s="219"/>
      <c r="M1" s="217" t="str">
        <f>UPPER('Cardiac Drugs - Table 1'!B27)</f>
        <v>NORADRENALINE</v>
      </c>
      <c r="N1" s="218"/>
      <c r="O1" s="218"/>
      <c r="P1" s="218"/>
      <c r="Q1" s="219"/>
      <c r="S1" s="36"/>
      <c r="T1" s="36"/>
      <c r="U1" s="36"/>
      <c r="V1" s="36"/>
      <c r="W1" s="36"/>
    </row>
    <row r="2" spans="1:23" ht="15.75" customHeight="1" thickBot="1">
      <c r="A2" s="45">
        <f>'Cardiac Drugs - Table 1'!E26</f>
        <v>0.89999999999999991</v>
      </c>
      <c r="B2" s="38" t="s">
        <v>104</v>
      </c>
      <c r="C2" s="38"/>
      <c r="D2" s="38"/>
      <c r="E2" s="43"/>
      <c r="G2" s="45">
        <f>'Cardiac Drugs - Table 1'!E28</f>
        <v>3</v>
      </c>
      <c r="H2" s="38" t="s">
        <v>104</v>
      </c>
      <c r="I2" s="38"/>
      <c r="J2" s="38"/>
      <c r="K2" s="43"/>
      <c r="M2" s="45">
        <f>'Cardiac Drugs - Table 1'!E27</f>
        <v>0.89999999999999991</v>
      </c>
      <c r="N2" s="38" t="s">
        <v>104</v>
      </c>
      <c r="O2" s="38"/>
      <c r="P2" s="38"/>
      <c r="Q2" s="43"/>
    </row>
    <row r="3" spans="1:23" ht="15.75" customHeight="1" thickBot="1">
      <c r="A3" s="69" t="s">
        <v>88</v>
      </c>
      <c r="B3" s="41" t="s">
        <v>89</v>
      </c>
      <c r="C3" s="58">
        <f>'Cardiac Drugs - Table 1'!H26</f>
        <v>0.1</v>
      </c>
      <c r="D3" s="39" t="s">
        <v>38</v>
      </c>
      <c r="E3" s="44"/>
      <c r="G3" s="69" t="s">
        <v>88</v>
      </c>
      <c r="H3" s="41" t="s">
        <v>89</v>
      </c>
      <c r="I3" s="58">
        <f>'Cardiac Drugs - Table 1'!H28</f>
        <v>0.33333333333333331</v>
      </c>
      <c r="J3" s="39" t="s">
        <v>38</v>
      </c>
      <c r="K3" s="44"/>
      <c r="M3" s="69" t="s">
        <v>88</v>
      </c>
      <c r="N3" s="41" t="s">
        <v>89</v>
      </c>
      <c r="O3" s="58">
        <f>'Cardiac Drugs - Table 1'!H27</f>
        <v>0.1</v>
      </c>
      <c r="P3" s="39" t="s">
        <v>38</v>
      </c>
      <c r="Q3" s="44"/>
    </row>
    <row r="4" spans="1:23" ht="15.75" customHeight="1">
      <c r="A4" s="176" t="s">
        <v>220</v>
      </c>
      <c r="B4" s="220" t="str">
        <f>UPPER('Cardiac Drugs - Table 1'!C1)</f>
        <v>IRON MAN</v>
      </c>
      <c r="C4" s="220"/>
      <c r="D4" s="220"/>
      <c r="E4" s="221"/>
      <c r="G4" s="176" t="s">
        <v>220</v>
      </c>
      <c r="H4" s="220" t="str">
        <f>UPPER('Cardiac Drugs - Table 1'!C1)</f>
        <v>IRON MAN</v>
      </c>
      <c r="I4" s="220"/>
      <c r="J4" s="220"/>
      <c r="K4" s="221"/>
      <c r="M4" s="176" t="s">
        <v>220</v>
      </c>
      <c r="N4" s="220" t="str">
        <f>UPPER('Cardiac Drugs - Table 1'!C1)</f>
        <v>IRON MAN</v>
      </c>
      <c r="O4" s="220"/>
      <c r="P4" s="220"/>
      <c r="Q4" s="221"/>
    </row>
    <row r="5" spans="1:23" ht="15.75" customHeight="1" thickBot="1">
      <c r="A5" s="177" t="s">
        <v>85</v>
      </c>
      <c r="B5" s="213" t="str">
        <f>'Cardiac Drugs - Table 1'!C2</f>
        <v>T1234567A</v>
      </c>
      <c r="C5" s="213"/>
      <c r="D5" s="213"/>
      <c r="E5" s="214"/>
      <c r="G5" s="177" t="s">
        <v>85</v>
      </c>
      <c r="H5" s="213" t="str">
        <f>'Cardiac Drugs - Table 1'!C2</f>
        <v>T1234567A</v>
      </c>
      <c r="I5" s="213"/>
      <c r="J5" s="213"/>
      <c r="K5" s="214"/>
      <c r="M5" s="177" t="s">
        <v>85</v>
      </c>
      <c r="N5" s="213" t="str">
        <f>'Cardiac Drugs - Table 1'!C2</f>
        <v>T1234567A</v>
      </c>
      <c r="O5" s="213"/>
      <c r="P5" s="213"/>
      <c r="Q5" s="214"/>
    </row>
    <row r="6" spans="1:23" ht="15.75" customHeight="1" thickBot="1">
      <c r="A6" s="70" t="s">
        <v>131</v>
      </c>
      <c r="B6" s="50" t="str">
        <f>_xlfn.CONCAT('Cardiac Drugs - Table 1'!C3)</f>
        <v>CICU</v>
      </c>
      <c r="C6" s="51" t="s">
        <v>86</v>
      </c>
      <c r="D6" s="215" t="str">
        <f>_xlfn.CONCAT('Cardiac Drugs - Table 1'!G2)</f>
        <v/>
      </c>
      <c r="E6" s="216"/>
      <c r="G6" s="70" t="s">
        <v>131</v>
      </c>
      <c r="H6" s="50" t="str">
        <f>_xlfn.CONCAT('Cardiac Drugs - Table 1'!C3)</f>
        <v>CICU</v>
      </c>
      <c r="I6" s="51" t="s">
        <v>86</v>
      </c>
      <c r="J6" s="215" t="str">
        <f>_xlfn.CONCAT('Cardiac Drugs - Table 1'!G2)</f>
        <v/>
      </c>
      <c r="K6" s="216"/>
      <c r="M6" s="70" t="s">
        <v>131</v>
      </c>
      <c r="N6" s="50" t="str">
        <f>_xlfn.CONCAT('Cardiac Drugs - Table 1'!C3)</f>
        <v>CICU</v>
      </c>
      <c r="O6" s="51" t="s">
        <v>86</v>
      </c>
      <c r="P6" s="215" t="str">
        <f>_xlfn.CONCAT('Cardiac Drugs - Table 1'!G2)</f>
        <v/>
      </c>
      <c r="Q6" s="216"/>
    </row>
    <row r="7" spans="1:23" ht="15.75" customHeight="1" thickBot="1">
      <c r="A7" s="71" t="s">
        <v>132</v>
      </c>
      <c r="B7" s="67">
        <f>'Cardiac Drugs - Table 1'!G1</f>
        <v>45309</v>
      </c>
      <c r="C7" s="48" t="s">
        <v>87</v>
      </c>
      <c r="D7" s="215" t="str">
        <f>_xlfn.CONCAT('Cardiac Drugs - Table 1'!G3)</f>
        <v/>
      </c>
      <c r="E7" s="216"/>
      <c r="G7" s="71" t="s">
        <v>132</v>
      </c>
      <c r="H7" s="68">
        <f>'Cardiac Drugs - Table 1'!G1</f>
        <v>45309</v>
      </c>
      <c r="I7" s="48" t="s">
        <v>87</v>
      </c>
      <c r="J7" s="215" t="str">
        <f>_xlfn.CONCAT('Cardiac Drugs - Table 1'!G3)</f>
        <v/>
      </c>
      <c r="K7" s="216"/>
      <c r="M7" s="71" t="s">
        <v>132</v>
      </c>
      <c r="N7" s="68">
        <f>'Cardiac Drugs - Table 1'!G1</f>
        <v>45309</v>
      </c>
      <c r="O7" s="48" t="s">
        <v>87</v>
      </c>
      <c r="P7" s="215" t="str">
        <f>_xlfn.CONCAT('Cardiac Drugs - Table 1'!G3)</f>
        <v/>
      </c>
      <c r="Q7" s="216"/>
    </row>
    <row r="8" spans="1:23" s="77" customFormat="1" ht="16.350000000000001" customHeight="1" thickBot="1">
      <c r="A8" s="217" t="str">
        <f>UPPER('Cardiac Drugs - Table 1'!B29)</f>
        <v>NORADRENALINE</v>
      </c>
      <c r="B8" s="218"/>
      <c r="C8" s="218"/>
      <c r="D8" s="218"/>
      <c r="E8" s="219"/>
      <c r="G8" s="217" t="str">
        <f>UPPER('Cardiac Drugs - Table 1'!B31)</f>
        <v>DOBUTAMINE</v>
      </c>
      <c r="H8" s="218"/>
      <c r="I8" s="218"/>
      <c r="J8" s="218"/>
      <c r="K8" s="219"/>
      <c r="M8" s="217" t="str">
        <f>UPPER('Cardiac Drugs - Table 1'!B32)</f>
        <v>DOBUTAMINE</v>
      </c>
      <c r="N8" s="218"/>
      <c r="O8" s="218"/>
      <c r="P8" s="218"/>
      <c r="Q8" s="219"/>
    </row>
    <row r="9" spans="1:23" ht="15.75" customHeight="1" thickBot="1">
      <c r="A9" s="45">
        <f>'Cardiac Drugs - Table 1'!E29</f>
        <v>3</v>
      </c>
      <c r="B9" s="38" t="s">
        <v>104</v>
      </c>
      <c r="C9" s="38"/>
      <c r="D9" s="38"/>
      <c r="E9" s="43"/>
      <c r="G9" s="45">
        <f>'Cardiac Drugs - Table 1'!E31</f>
        <v>45</v>
      </c>
      <c r="H9" s="38" t="s">
        <v>104</v>
      </c>
      <c r="I9" s="38"/>
      <c r="J9" s="38"/>
      <c r="K9" s="43"/>
      <c r="M9" s="45">
        <f>'Cardiac Drugs - Table 1'!E32</f>
        <v>250</v>
      </c>
      <c r="N9" s="38" t="s">
        <v>104</v>
      </c>
      <c r="O9" s="38"/>
      <c r="P9" s="38"/>
      <c r="Q9" s="43"/>
    </row>
    <row r="10" spans="1:23" ht="15.75" customHeight="1" thickBot="1">
      <c r="A10" s="69" t="s">
        <v>88</v>
      </c>
      <c r="B10" s="41" t="s">
        <v>89</v>
      </c>
      <c r="C10" s="58">
        <f>'Cardiac Drugs - Table 1'!H29</f>
        <v>0.33333333333333331</v>
      </c>
      <c r="D10" s="39" t="s">
        <v>38</v>
      </c>
      <c r="E10" s="44"/>
      <c r="G10" s="69" t="s">
        <v>88</v>
      </c>
      <c r="H10" s="41" t="s">
        <v>89</v>
      </c>
      <c r="I10" s="58">
        <f>'Cardiac Drugs - Table 1'!H31</f>
        <v>5</v>
      </c>
      <c r="J10" s="39" t="s">
        <v>38</v>
      </c>
      <c r="K10" s="44"/>
      <c r="M10" s="69" t="s">
        <v>88</v>
      </c>
      <c r="N10" s="41" t="s">
        <v>89</v>
      </c>
      <c r="O10" s="58">
        <f>'Cardiac Drugs - Table 1'!H32</f>
        <v>27.777777777777775</v>
      </c>
      <c r="P10" s="39" t="s">
        <v>38</v>
      </c>
      <c r="Q10" s="44"/>
    </row>
    <row r="11" spans="1:23" ht="15.75" customHeight="1">
      <c r="A11" s="176" t="s">
        <v>220</v>
      </c>
      <c r="B11" s="220" t="str">
        <f>UPPER('Cardiac Drugs - Table 1'!C1)</f>
        <v>IRON MAN</v>
      </c>
      <c r="C11" s="220"/>
      <c r="D11" s="220"/>
      <c r="E11" s="221"/>
      <c r="G11" s="176" t="s">
        <v>220</v>
      </c>
      <c r="H11" s="220" t="str">
        <f>UPPER('Cardiac Drugs - Table 1'!C1)</f>
        <v>IRON MAN</v>
      </c>
      <c r="I11" s="220"/>
      <c r="J11" s="220"/>
      <c r="K11" s="221"/>
      <c r="M11" s="176" t="s">
        <v>220</v>
      </c>
      <c r="N11" s="220" t="str">
        <f>UPPER('Cardiac Drugs - Table 1'!C1)</f>
        <v>IRON MAN</v>
      </c>
      <c r="O11" s="220"/>
      <c r="P11" s="220"/>
      <c r="Q11" s="221"/>
    </row>
    <row r="12" spans="1:23" ht="15.75" customHeight="1" thickBot="1">
      <c r="A12" s="177" t="s">
        <v>85</v>
      </c>
      <c r="B12" s="213" t="str">
        <f>'Cardiac Drugs - Table 1'!C2</f>
        <v>T1234567A</v>
      </c>
      <c r="C12" s="213"/>
      <c r="D12" s="213"/>
      <c r="E12" s="214"/>
      <c r="G12" s="177" t="s">
        <v>85</v>
      </c>
      <c r="H12" s="213" t="str">
        <f>'Cardiac Drugs - Table 1'!C2</f>
        <v>T1234567A</v>
      </c>
      <c r="I12" s="213"/>
      <c r="J12" s="213"/>
      <c r="K12" s="214"/>
      <c r="M12" s="177" t="s">
        <v>85</v>
      </c>
      <c r="N12" s="213" t="str">
        <f>'Cardiac Drugs - Table 1'!C2</f>
        <v>T1234567A</v>
      </c>
      <c r="O12" s="213"/>
      <c r="P12" s="213"/>
      <c r="Q12" s="214"/>
    </row>
    <row r="13" spans="1:23" ht="15.75" customHeight="1" thickBot="1">
      <c r="A13" s="70" t="s">
        <v>131</v>
      </c>
      <c r="B13" s="49" t="str">
        <f>_xlfn.CONCAT('Cardiac Drugs - Table 1'!C3)</f>
        <v>CICU</v>
      </c>
      <c r="C13" s="51" t="s">
        <v>86</v>
      </c>
      <c r="D13" s="215" t="str">
        <f>_xlfn.CONCAT('Cardiac Drugs - Table 1'!G2)</f>
        <v/>
      </c>
      <c r="E13" s="216"/>
      <c r="G13" s="70" t="s">
        <v>131</v>
      </c>
      <c r="H13" s="49" t="str">
        <f>_xlfn.CONCAT('Cardiac Drugs - Table 1'!C3)</f>
        <v>CICU</v>
      </c>
      <c r="I13" s="51" t="s">
        <v>86</v>
      </c>
      <c r="J13" s="215" t="str">
        <f>_xlfn.CONCAT('Cardiac Drugs - Table 1'!G2)</f>
        <v/>
      </c>
      <c r="K13" s="216"/>
      <c r="M13" s="70" t="s">
        <v>131</v>
      </c>
      <c r="N13" s="49" t="str">
        <f>_xlfn.CONCAT('Cardiac Drugs - Table 1'!C3)</f>
        <v>CICU</v>
      </c>
      <c r="O13" s="51" t="s">
        <v>86</v>
      </c>
      <c r="P13" s="215" t="str">
        <f>_xlfn.CONCAT('Cardiac Drugs - Table 1'!G2)</f>
        <v/>
      </c>
      <c r="Q13" s="216"/>
    </row>
    <row r="14" spans="1:23" ht="16.7" customHeight="1" thickBot="1">
      <c r="A14" s="71" t="s">
        <v>132</v>
      </c>
      <c r="B14" s="68">
        <f>'Cardiac Drugs - Table 1'!G1</f>
        <v>45309</v>
      </c>
      <c r="C14" s="48" t="s">
        <v>87</v>
      </c>
      <c r="D14" s="215" t="str">
        <f>_xlfn.CONCAT('Cardiac Drugs - Table 1'!G3)</f>
        <v/>
      </c>
      <c r="E14" s="216"/>
      <c r="G14" s="71" t="s">
        <v>132</v>
      </c>
      <c r="H14" s="68">
        <f>'Cardiac Drugs - Table 1'!G1</f>
        <v>45309</v>
      </c>
      <c r="I14" s="48" t="s">
        <v>87</v>
      </c>
      <c r="J14" s="215" t="str">
        <f>_xlfn.CONCAT('Cardiac Drugs - Table 1'!G3)</f>
        <v/>
      </c>
      <c r="K14" s="216"/>
      <c r="M14" s="71" t="s">
        <v>132</v>
      </c>
      <c r="N14" s="68">
        <f>'Cardiac Drugs - Table 1'!G1</f>
        <v>45309</v>
      </c>
      <c r="O14" s="48" t="s">
        <v>87</v>
      </c>
      <c r="P14" s="215" t="str">
        <f>_xlfn.CONCAT('Cardiac Drugs - Table 1'!G3)</f>
        <v/>
      </c>
      <c r="Q14" s="216"/>
    </row>
    <row r="15" spans="1:23" s="77" customFormat="1" ht="16.7" customHeight="1" thickBot="1">
      <c r="A15" s="217" t="str">
        <f>UPPER('Cardiac Drugs - Table 1'!B33)</f>
        <v>DOPAMINE</v>
      </c>
      <c r="B15" s="222"/>
      <c r="C15" s="218"/>
      <c r="D15" s="218"/>
      <c r="E15" s="219"/>
      <c r="G15" s="217" t="str">
        <f>UPPER('Cardiac Drugs - Table 1'!B34)</f>
        <v>DOPAMINE</v>
      </c>
      <c r="H15" s="222"/>
      <c r="I15" s="218"/>
      <c r="J15" s="218"/>
      <c r="K15" s="219"/>
      <c r="M15" s="217" t="str">
        <f>UPPER('Cardiac Drugs - Table 1'!B36)</f>
        <v>GTN</v>
      </c>
      <c r="N15" s="218"/>
      <c r="O15" s="218"/>
      <c r="P15" s="218"/>
      <c r="Q15" s="219"/>
    </row>
    <row r="16" spans="1:23" ht="15.75" customHeight="1" thickBot="1">
      <c r="A16" s="45">
        <f>'Cardiac Drugs - Table 1'!E33</f>
        <v>90</v>
      </c>
      <c r="B16" s="38" t="s">
        <v>104</v>
      </c>
      <c r="C16" s="38"/>
      <c r="D16" s="38"/>
      <c r="E16" s="43"/>
      <c r="G16" s="45">
        <f>'Cardiac Drugs - Table 1'!E34</f>
        <v>200</v>
      </c>
      <c r="H16" s="38" t="s">
        <v>104</v>
      </c>
      <c r="I16" s="38"/>
      <c r="J16" s="38"/>
      <c r="K16" s="43"/>
      <c r="M16" s="45">
        <f>'Cardiac Drugs - Table 1'!E36</f>
        <v>9</v>
      </c>
      <c r="N16" s="38" t="s">
        <v>104</v>
      </c>
      <c r="O16" s="38"/>
      <c r="P16" s="38"/>
      <c r="Q16" s="43"/>
    </row>
    <row r="17" spans="1:17" ht="15.75" customHeight="1" thickBot="1">
      <c r="A17" s="69" t="s">
        <v>88</v>
      </c>
      <c r="B17" s="41" t="s">
        <v>89</v>
      </c>
      <c r="C17" s="58">
        <f>'Cardiac Drugs - Table 1'!H33</f>
        <v>10</v>
      </c>
      <c r="D17" s="39" t="s">
        <v>38</v>
      </c>
      <c r="E17" s="44"/>
      <c r="G17" s="69" t="s">
        <v>88</v>
      </c>
      <c r="H17" s="41" t="s">
        <v>89</v>
      </c>
      <c r="I17" s="58">
        <f>'Cardiac Drugs - Table 1'!H34</f>
        <v>22.222222222222225</v>
      </c>
      <c r="J17" s="39" t="s">
        <v>38</v>
      </c>
      <c r="K17" s="44"/>
      <c r="M17" s="69" t="s">
        <v>88</v>
      </c>
      <c r="N17" s="41" t="s">
        <v>89</v>
      </c>
      <c r="O17" s="58">
        <f>'Cardiac Drugs - Table 1'!H36</f>
        <v>1</v>
      </c>
      <c r="P17" s="39" t="s">
        <v>38</v>
      </c>
      <c r="Q17" s="44"/>
    </row>
    <row r="18" spans="1:17" ht="15.75" customHeight="1">
      <c r="A18" s="176" t="s">
        <v>220</v>
      </c>
      <c r="B18" s="220" t="str">
        <f>UPPER('Cardiac Drugs - Table 1'!C1)</f>
        <v>IRON MAN</v>
      </c>
      <c r="C18" s="220"/>
      <c r="D18" s="220"/>
      <c r="E18" s="221"/>
      <c r="G18" s="176" t="s">
        <v>220</v>
      </c>
      <c r="H18" s="220" t="str">
        <f>UPPER('Cardiac Drugs - Table 1'!C1)</f>
        <v>IRON MAN</v>
      </c>
      <c r="I18" s="220"/>
      <c r="J18" s="220"/>
      <c r="K18" s="221"/>
      <c r="M18" s="176" t="s">
        <v>220</v>
      </c>
      <c r="N18" s="220" t="str">
        <f>UPPER('Cardiac Drugs - Table 1'!C1)</f>
        <v>IRON MAN</v>
      </c>
      <c r="O18" s="220"/>
      <c r="P18" s="220"/>
      <c r="Q18" s="221"/>
    </row>
    <row r="19" spans="1:17" ht="15.75" customHeight="1" thickBot="1">
      <c r="A19" s="177" t="s">
        <v>85</v>
      </c>
      <c r="B19" s="213" t="str">
        <f>'Cardiac Drugs - Table 1'!C2</f>
        <v>T1234567A</v>
      </c>
      <c r="C19" s="213"/>
      <c r="D19" s="213"/>
      <c r="E19" s="214"/>
      <c r="G19" s="177" t="s">
        <v>85</v>
      </c>
      <c r="H19" s="213" t="str">
        <f>'Cardiac Drugs - Table 1'!C2</f>
        <v>T1234567A</v>
      </c>
      <c r="I19" s="213"/>
      <c r="J19" s="213"/>
      <c r="K19" s="214"/>
      <c r="M19" s="177" t="s">
        <v>85</v>
      </c>
      <c r="N19" s="213" t="str">
        <f>'Cardiac Drugs - Table 1'!C2</f>
        <v>T1234567A</v>
      </c>
      <c r="O19" s="213"/>
      <c r="P19" s="213"/>
      <c r="Q19" s="214"/>
    </row>
    <row r="20" spans="1:17" ht="15.75" customHeight="1" thickBot="1">
      <c r="A20" s="70" t="s">
        <v>131</v>
      </c>
      <c r="B20" s="49" t="str">
        <f>_xlfn.CONCAT('Cardiac Drugs - Table 1'!C3)</f>
        <v>CICU</v>
      </c>
      <c r="C20" s="51" t="s">
        <v>86</v>
      </c>
      <c r="D20" s="215" t="str">
        <f>_xlfn.CONCAT('Cardiac Drugs - Table 1'!G2)</f>
        <v/>
      </c>
      <c r="E20" s="216"/>
      <c r="G20" s="70" t="s">
        <v>131</v>
      </c>
      <c r="H20" s="49" t="str">
        <f>_xlfn.CONCAT('Cardiac Drugs - Table 1'!C3)</f>
        <v>CICU</v>
      </c>
      <c r="I20" s="51" t="s">
        <v>86</v>
      </c>
      <c r="J20" s="215" t="str">
        <f>_xlfn.CONCAT('Cardiac Drugs - Table 1'!G2)</f>
        <v/>
      </c>
      <c r="K20" s="216"/>
      <c r="M20" s="70" t="s">
        <v>131</v>
      </c>
      <c r="N20" s="49" t="str">
        <f>_xlfn.CONCAT('Cardiac Drugs - Table 1'!C3)</f>
        <v>CICU</v>
      </c>
      <c r="O20" s="51" t="s">
        <v>86</v>
      </c>
      <c r="P20" s="215" t="str">
        <f>_xlfn.CONCAT('Cardiac Drugs - Table 1'!G2)</f>
        <v/>
      </c>
      <c r="Q20" s="216"/>
    </row>
    <row r="21" spans="1:17" ht="16.7" customHeight="1" thickBot="1">
      <c r="A21" s="71" t="s">
        <v>132</v>
      </c>
      <c r="B21" s="68">
        <f>'Cardiac Drugs - Table 1'!G1</f>
        <v>45309</v>
      </c>
      <c r="C21" s="48" t="s">
        <v>87</v>
      </c>
      <c r="D21" s="215" t="str">
        <f>_xlfn.CONCAT('Cardiac Drugs - Table 1'!G3)</f>
        <v/>
      </c>
      <c r="E21" s="216"/>
      <c r="G21" s="71" t="s">
        <v>132</v>
      </c>
      <c r="H21" s="68">
        <f>'Cardiac Drugs - Table 1'!G1</f>
        <v>45309</v>
      </c>
      <c r="I21" s="48" t="s">
        <v>87</v>
      </c>
      <c r="J21" s="215" t="str">
        <f>_xlfn.CONCAT('Cardiac Drugs - Table 1'!G3)</f>
        <v/>
      </c>
      <c r="K21" s="216"/>
      <c r="M21" s="71" t="s">
        <v>132</v>
      </c>
      <c r="N21" s="68">
        <f>'Cardiac Drugs - Table 1'!G1</f>
        <v>45309</v>
      </c>
      <c r="O21" s="48" t="s">
        <v>87</v>
      </c>
      <c r="P21" s="215" t="str">
        <f>_xlfn.CONCAT('Cardiac Drugs - Table 1'!G3)</f>
        <v/>
      </c>
      <c r="Q21" s="216"/>
    </row>
    <row r="22" spans="1:17" s="77" customFormat="1" ht="16.7" customHeight="1" thickBot="1">
      <c r="A22" s="217" t="str">
        <f>UPPER('Cardiac Drugs - Table 1'!B38)</f>
        <v>GTN</v>
      </c>
      <c r="B22" s="218"/>
      <c r="C22" s="218"/>
      <c r="D22" s="218"/>
      <c r="E22" s="219"/>
      <c r="G22" s="217" t="str">
        <f>UPPER('Cardiac Drugs - Table 1'!B37)</f>
        <v>NIPRIDE</v>
      </c>
      <c r="H22" s="218"/>
      <c r="I22" s="218"/>
      <c r="J22" s="218"/>
      <c r="K22" s="219"/>
      <c r="M22" s="217" t="str">
        <f>UPPER('Cardiac Drugs - Table 1'!B39)</f>
        <v>NIPRIDE</v>
      </c>
      <c r="N22" s="218"/>
      <c r="O22" s="218"/>
      <c r="P22" s="218"/>
      <c r="Q22" s="219"/>
    </row>
    <row r="23" spans="1:17" ht="15.75" customHeight="1" thickBot="1">
      <c r="A23" s="45">
        <f>'Cardiac Drugs - Table 1'!E38</f>
        <v>10</v>
      </c>
      <c r="B23" s="38" t="s">
        <v>104</v>
      </c>
      <c r="C23" s="58"/>
      <c r="D23" s="38"/>
      <c r="E23" s="43"/>
      <c r="G23" s="45">
        <f>'Cardiac Drugs - Table 1'!E37</f>
        <v>9</v>
      </c>
      <c r="H23" s="38" t="s">
        <v>104</v>
      </c>
      <c r="I23" s="38"/>
      <c r="J23" s="38"/>
      <c r="K23" s="43"/>
      <c r="M23" s="56">
        <f>'Cardiac Drugs - Table 1'!E39</f>
        <v>10</v>
      </c>
      <c r="N23" s="38" t="s">
        <v>104</v>
      </c>
      <c r="O23" s="38"/>
      <c r="P23" s="38"/>
      <c r="Q23" s="43"/>
    </row>
    <row r="24" spans="1:17" ht="15.75" customHeight="1" thickBot="1">
      <c r="A24" s="69" t="s">
        <v>88</v>
      </c>
      <c r="B24" s="41" t="s">
        <v>89</v>
      </c>
      <c r="C24" s="58">
        <f>'Cardiac Drugs - Table 1'!H38</f>
        <v>1.1111111111111112</v>
      </c>
      <c r="D24" s="39" t="s">
        <v>38</v>
      </c>
      <c r="E24" s="44"/>
      <c r="G24" s="69" t="s">
        <v>88</v>
      </c>
      <c r="H24" s="41" t="s">
        <v>89</v>
      </c>
      <c r="I24" s="58">
        <f>'Cardiac Drugs - Table 1'!H37</f>
        <v>1</v>
      </c>
      <c r="J24" s="39" t="s">
        <v>38</v>
      </c>
      <c r="K24" s="44"/>
      <c r="M24" s="69" t="s">
        <v>88</v>
      </c>
      <c r="N24" s="41" t="s">
        <v>89</v>
      </c>
      <c r="O24" s="58">
        <f>'Cardiac Drugs - Table 1'!H39</f>
        <v>1.1111111111111112</v>
      </c>
      <c r="P24" s="39" t="s">
        <v>38</v>
      </c>
      <c r="Q24" s="44"/>
    </row>
    <row r="25" spans="1:17" ht="15.75" customHeight="1">
      <c r="A25" s="176" t="s">
        <v>220</v>
      </c>
      <c r="B25" s="220" t="str">
        <f>UPPER('Cardiac Drugs - Table 1'!C1)</f>
        <v>IRON MAN</v>
      </c>
      <c r="C25" s="220"/>
      <c r="D25" s="220"/>
      <c r="E25" s="221"/>
      <c r="G25" s="176" t="s">
        <v>220</v>
      </c>
      <c r="H25" s="220" t="str">
        <f>UPPER('Cardiac Drugs - Table 1'!C1)</f>
        <v>IRON MAN</v>
      </c>
      <c r="I25" s="220"/>
      <c r="J25" s="220"/>
      <c r="K25" s="221"/>
      <c r="M25" s="176" t="s">
        <v>220</v>
      </c>
      <c r="N25" s="220" t="str">
        <f>UPPER('Cardiac Drugs - Table 1'!C1)</f>
        <v>IRON MAN</v>
      </c>
      <c r="O25" s="220"/>
      <c r="P25" s="220"/>
      <c r="Q25" s="221"/>
    </row>
    <row r="26" spans="1:17" ht="15.75" customHeight="1" thickBot="1">
      <c r="A26" s="177" t="s">
        <v>85</v>
      </c>
      <c r="B26" s="213" t="str">
        <f>'Cardiac Drugs - Table 1'!C2</f>
        <v>T1234567A</v>
      </c>
      <c r="C26" s="213"/>
      <c r="D26" s="213"/>
      <c r="E26" s="214"/>
      <c r="G26" s="177" t="s">
        <v>85</v>
      </c>
      <c r="H26" s="213" t="str">
        <f>'Cardiac Drugs - Table 1'!C2</f>
        <v>T1234567A</v>
      </c>
      <c r="I26" s="213"/>
      <c r="J26" s="213"/>
      <c r="K26" s="214"/>
      <c r="M26" s="177" t="s">
        <v>85</v>
      </c>
      <c r="N26" s="213" t="str">
        <f>'Cardiac Drugs - Table 1'!C2</f>
        <v>T1234567A</v>
      </c>
      <c r="O26" s="213"/>
      <c r="P26" s="213"/>
      <c r="Q26" s="214"/>
    </row>
    <row r="27" spans="1:17" ht="15.75" customHeight="1" thickBot="1">
      <c r="A27" s="70" t="s">
        <v>131</v>
      </c>
      <c r="B27" s="50" t="str">
        <f>_xlfn.CONCAT('Cardiac Drugs - Table 1'!C3)</f>
        <v>CICU</v>
      </c>
      <c r="C27" s="51" t="s">
        <v>86</v>
      </c>
      <c r="D27" s="215" t="str">
        <f>_xlfn.CONCAT('Cardiac Drugs - Table 1'!G2)</f>
        <v/>
      </c>
      <c r="E27" s="216"/>
      <c r="G27" s="70" t="s">
        <v>131</v>
      </c>
      <c r="H27" s="50" t="str">
        <f>_xlfn.CONCAT('Cardiac Drugs - Table 1'!C3)</f>
        <v>CICU</v>
      </c>
      <c r="I27" s="51" t="s">
        <v>86</v>
      </c>
      <c r="J27" s="215" t="str">
        <f>_xlfn.CONCAT('Cardiac Drugs - Table 1'!G2)</f>
        <v/>
      </c>
      <c r="K27" s="216"/>
      <c r="M27" s="70" t="s">
        <v>131</v>
      </c>
      <c r="N27" s="50" t="str">
        <f>_xlfn.CONCAT('Cardiac Drugs - Table 1'!C3)</f>
        <v>CICU</v>
      </c>
      <c r="O27" s="51" t="s">
        <v>86</v>
      </c>
      <c r="P27" s="215" t="str">
        <f>_xlfn.CONCAT('Cardiac Drugs - Table 1'!G2)</f>
        <v/>
      </c>
      <c r="Q27" s="216"/>
    </row>
    <row r="28" spans="1:17" ht="16.7" customHeight="1" thickBot="1">
      <c r="A28" s="71" t="s">
        <v>132</v>
      </c>
      <c r="B28" s="68">
        <f>'Cardiac Drugs - Table 1'!G1</f>
        <v>45309</v>
      </c>
      <c r="C28" s="48" t="s">
        <v>87</v>
      </c>
      <c r="D28" s="215" t="str">
        <f>_xlfn.CONCAT('Cardiac Drugs - Table 1'!G3)</f>
        <v/>
      </c>
      <c r="E28" s="216"/>
      <c r="G28" s="71" t="s">
        <v>132</v>
      </c>
      <c r="H28" s="68">
        <f>'Cardiac Drugs - Table 1'!G1</f>
        <v>45309</v>
      </c>
      <c r="I28" s="48" t="s">
        <v>87</v>
      </c>
      <c r="J28" s="215" t="str">
        <f>_xlfn.CONCAT('Cardiac Drugs - Table 1'!G3)</f>
        <v/>
      </c>
      <c r="K28" s="216"/>
      <c r="M28" s="71" t="s">
        <v>132</v>
      </c>
      <c r="N28" s="68">
        <f>'Cardiac Drugs - Table 1'!G1</f>
        <v>45309</v>
      </c>
      <c r="O28" s="48" t="s">
        <v>87</v>
      </c>
      <c r="P28" s="215" t="str">
        <f>_xlfn.CONCAT('Cardiac Drugs - Table 1'!G3)</f>
        <v/>
      </c>
      <c r="Q28" s="216"/>
    </row>
    <row r="29" spans="1:17" s="77" customFormat="1" ht="16.7" customHeight="1" thickBot="1">
      <c r="A29" s="217" t="str">
        <f>UPPER('Cardiac Drugs - Table 1'!B41)</f>
        <v>MILRINONE</v>
      </c>
      <c r="B29" s="218"/>
      <c r="C29" s="218"/>
      <c r="D29" s="218"/>
      <c r="E29" s="219"/>
      <c r="F29" s="78"/>
      <c r="G29" s="217" t="str">
        <f>UPPER('Cardiac Drugs - Table 1'!B42)</f>
        <v>MILRINONE</v>
      </c>
      <c r="H29" s="218"/>
      <c r="I29" s="218"/>
      <c r="J29" s="218"/>
      <c r="K29" s="219"/>
      <c r="L29" s="78"/>
      <c r="M29" s="217" t="str">
        <f>UPPER('Cardiac Drugs - Table 1'!B46)</f>
        <v>TRANEXEMIC ACID</v>
      </c>
      <c r="N29" s="218"/>
      <c r="O29" s="218"/>
      <c r="P29" s="218"/>
      <c r="Q29" s="219"/>
    </row>
    <row r="30" spans="1:17" ht="15.75" customHeight="1" thickBot="1">
      <c r="A30" s="56">
        <f>'Cardiac Drugs - Table 1'!E41</f>
        <v>9</v>
      </c>
      <c r="B30" s="38" t="s">
        <v>104</v>
      </c>
      <c r="C30" s="52"/>
      <c r="D30" s="38"/>
      <c r="E30" s="43"/>
      <c r="G30" s="40">
        <f>'Cardiac Drugs - Table 1'!E42</f>
        <v>20</v>
      </c>
      <c r="H30" s="38" t="s">
        <v>104</v>
      </c>
      <c r="I30" s="37"/>
      <c r="J30" s="37"/>
      <c r="K30" s="32"/>
      <c r="M30" s="40">
        <f>'Cardiac Drugs - Table 1'!E46</f>
        <v>150</v>
      </c>
      <c r="N30" s="38" t="s">
        <v>107</v>
      </c>
      <c r="O30" s="37"/>
      <c r="P30" s="37"/>
      <c r="Q30" s="32"/>
    </row>
    <row r="31" spans="1:17" ht="15.75" customHeight="1" thickBot="1">
      <c r="A31" s="69" t="s">
        <v>88</v>
      </c>
      <c r="B31" s="41" t="s">
        <v>89</v>
      </c>
      <c r="C31" s="58">
        <f>'Cardiac Drugs - Table 1'!H41</f>
        <v>1</v>
      </c>
      <c r="D31" s="39" t="s">
        <v>38</v>
      </c>
      <c r="E31" s="44"/>
      <c r="G31" s="72" t="s">
        <v>88</v>
      </c>
      <c r="H31" s="41" t="s">
        <v>89</v>
      </c>
      <c r="I31" s="58">
        <f>'Cardiac Drugs - Table 1'!H42</f>
        <v>2.2222222222222223</v>
      </c>
      <c r="J31" s="39" t="s">
        <v>38</v>
      </c>
      <c r="K31" s="31"/>
      <c r="M31" s="73" t="s">
        <v>88</v>
      </c>
      <c r="N31" s="41" t="s">
        <v>89</v>
      </c>
      <c r="O31" s="58">
        <f>'Cardiac Drugs - Table 1'!H46</f>
        <v>2.5</v>
      </c>
      <c r="P31" s="42" t="s">
        <v>130</v>
      </c>
      <c r="Q31" s="31"/>
    </row>
    <row r="32" spans="1:17" ht="15.75" customHeight="1">
      <c r="A32" s="176" t="s">
        <v>220</v>
      </c>
      <c r="B32" s="220" t="str">
        <f>UPPER('Cardiac Drugs - Table 1'!C1)</f>
        <v>IRON MAN</v>
      </c>
      <c r="C32" s="220"/>
      <c r="D32" s="220"/>
      <c r="E32" s="221"/>
      <c r="G32" s="176" t="s">
        <v>220</v>
      </c>
      <c r="H32" s="220" t="str">
        <f>UPPER('Cardiac Drugs - Table 1'!C1)</f>
        <v>IRON MAN</v>
      </c>
      <c r="I32" s="220"/>
      <c r="J32" s="220"/>
      <c r="K32" s="221"/>
      <c r="M32" s="176" t="s">
        <v>220</v>
      </c>
      <c r="N32" s="220" t="str">
        <f>UPPER('Cardiac Drugs - Table 1'!C1)</f>
        <v>IRON MAN</v>
      </c>
      <c r="O32" s="220"/>
      <c r="P32" s="220"/>
      <c r="Q32" s="221"/>
    </row>
    <row r="33" spans="1:17" ht="15.75" customHeight="1" thickBot="1">
      <c r="A33" s="177" t="s">
        <v>85</v>
      </c>
      <c r="B33" s="213" t="str">
        <f>'Cardiac Drugs - Table 1'!C2</f>
        <v>T1234567A</v>
      </c>
      <c r="C33" s="213"/>
      <c r="D33" s="213"/>
      <c r="E33" s="214"/>
      <c r="G33" s="177" t="s">
        <v>85</v>
      </c>
      <c r="H33" s="213" t="str">
        <f>'Cardiac Drugs - Table 1'!C2</f>
        <v>T1234567A</v>
      </c>
      <c r="I33" s="213"/>
      <c r="J33" s="213"/>
      <c r="K33" s="214"/>
      <c r="M33" s="177" t="s">
        <v>85</v>
      </c>
      <c r="N33" s="213" t="str">
        <f>'Cardiac Drugs - Table 1'!C2</f>
        <v>T1234567A</v>
      </c>
      <c r="O33" s="213"/>
      <c r="P33" s="213"/>
      <c r="Q33" s="214"/>
    </row>
    <row r="34" spans="1:17" ht="15.75" customHeight="1" thickBot="1">
      <c r="A34" s="70" t="s">
        <v>131</v>
      </c>
      <c r="B34" s="49" t="str">
        <f>_xlfn.CONCAT('Cardiac Drugs - Table 1'!C3)</f>
        <v>CICU</v>
      </c>
      <c r="C34" s="51" t="s">
        <v>86</v>
      </c>
      <c r="D34" s="215" t="str">
        <f>_xlfn.CONCAT('Cardiac Drugs - Table 1'!G2)</f>
        <v/>
      </c>
      <c r="E34" s="216"/>
      <c r="G34" s="70" t="s">
        <v>131</v>
      </c>
      <c r="H34" s="49" t="str">
        <f>_xlfn.CONCAT('Cardiac Drugs - Table 1'!C3)</f>
        <v>CICU</v>
      </c>
      <c r="I34" s="51" t="s">
        <v>86</v>
      </c>
      <c r="J34" s="215" t="str">
        <f>_xlfn.CONCAT('Cardiac Drugs - Table 1'!G2)</f>
        <v/>
      </c>
      <c r="K34" s="216"/>
      <c r="M34" s="70" t="s">
        <v>131</v>
      </c>
      <c r="N34" s="50" t="str">
        <f>_xlfn.CONCAT('Cardiac Drugs - Table 1'!C3)</f>
        <v>CICU</v>
      </c>
      <c r="O34" s="51" t="s">
        <v>86</v>
      </c>
      <c r="P34" s="215" t="str">
        <f>_xlfn.CONCAT('Cardiac Drugs - Table 1'!G2)</f>
        <v/>
      </c>
      <c r="Q34" s="216"/>
    </row>
    <row r="35" spans="1:17" ht="16.7" customHeight="1" thickBot="1">
      <c r="A35" s="71" t="s">
        <v>132</v>
      </c>
      <c r="B35" s="68">
        <f>'Cardiac Drugs - Table 1'!G1</f>
        <v>45309</v>
      </c>
      <c r="C35" s="48" t="s">
        <v>87</v>
      </c>
      <c r="D35" s="215" t="str">
        <f>_xlfn.CONCAT('Cardiac Drugs - Table 1'!G3)</f>
        <v/>
      </c>
      <c r="E35" s="216"/>
      <c r="G35" s="71" t="s">
        <v>132</v>
      </c>
      <c r="H35" s="68">
        <f>'Cardiac Drugs - Table 1'!G1</f>
        <v>45309</v>
      </c>
      <c r="I35" s="48" t="s">
        <v>87</v>
      </c>
      <c r="J35" s="215" t="str">
        <f>_xlfn.CONCAT('Cardiac Drugs - Table 1'!G3)</f>
        <v/>
      </c>
      <c r="K35" s="216"/>
      <c r="M35" s="71" t="s">
        <v>132</v>
      </c>
      <c r="N35" s="68">
        <f>'Cardiac Drugs - Table 1'!G1</f>
        <v>45309</v>
      </c>
      <c r="O35" s="48" t="s">
        <v>87</v>
      </c>
      <c r="P35" s="215" t="str">
        <f>_xlfn.CONCAT('Cardiac Drugs - Table 1'!G3)</f>
        <v/>
      </c>
      <c r="Q35" s="216"/>
    </row>
    <row r="36" spans="1:17" s="77" customFormat="1" ht="16.7" customHeight="1" thickBot="1">
      <c r="A36" s="217" t="str">
        <f>UPPER('Cardiac Drugs - Table 1'!B47)</f>
        <v xml:space="preserve">TRANEXEMIC ACID </v>
      </c>
      <c r="B36" s="218"/>
      <c r="C36" s="218"/>
      <c r="D36" s="218"/>
      <c r="E36" s="219"/>
      <c r="G36" s="223" t="str">
        <f>UPPER('Cardiac Drugs - Table 1'!B48)</f>
        <v>DEXMEDETOMIDINE (NEONATE)</v>
      </c>
      <c r="H36" s="224"/>
      <c r="I36" s="225"/>
      <c r="J36" s="225"/>
      <c r="K36" s="226"/>
      <c r="M36" s="227" t="str">
        <f>UPPER('Cardiac Drugs - Table 1'!B49)</f>
        <v>DEXMEDETOMIDINE (CICU)</v>
      </c>
      <c r="N36" s="228"/>
      <c r="O36" s="229"/>
      <c r="P36" s="229"/>
      <c r="Q36" s="230"/>
    </row>
    <row r="37" spans="1:17" ht="15.75" customHeight="1" thickBot="1">
      <c r="A37" s="116" t="str">
        <f>'Cardiac Drugs - Table 1'!E47</f>
        <v>3000mg</v>
      </c>
      <c r="B37" s="38" t="s">
        <v>103</v>
      </c>
      <c r="C37" s="38"/>
      <c r="D37" s="38"/>
      <c r="E37" s="43"/>
      <c r="G37" s="45">
        <f>'Cardiac Drugs - Table 1'!E48</f>
        <v>30</v>
      </c>
      <c r="H37" s="38" t="s">
        <v>105</v>
      </c>
      <c r="I37" s="38"/>
      <c r="J37" s="38"/>
      <c r="K37" s="43"/>
      <c r="M37" s="45">
        <f>'Cardiac Drugs - Table 1'!E49</f>
        <v>200</v>
      </c>
      <c r="N37" s="38" t="s">
        <v>105</v>
      </c>
      <c r="O37" s="38"/>
      <c r="P37" s="38"/>
      <c r="Q37" s="43"/>
    </row>
    <row r="38" spans="1:17" ht="15.75" customHeight="1" thickBot="1">
      <c r="A38" s="175">
        <f>'Cardiac Drugs - Table 1'!G47</f>
        <v>7.4999999999999997E-2</v>
      </c>
      <c r="B38" s="42" t="s">
        <v>101</v>
      </c>
      <c r="C38" s="57"/>
      <c r="D38" s="39"/>
      <c r="E38" s="44"/>
      <c r="G38" s="69" t="s">
        <v>88</v>
      </c>
      <c r="H38" s="41" t="s">
        <v>89</v>
      </c>
      <c r="I38" s="58">
        <f>'Cardiac Drugs - Table 1'!H48</f>
        <v>0.2</v>
      </c>
      <c r="J38" s="39" t="s">
        <v>68</v>
      </c>
      <c r="K38" s="44"/>
      <c r="M38" s="69" t="s">
        <v>88</v>
      </c>
      <c r="N38" s="41" t="s">
        <v>89</v>
      </c>
      <c r="O38" s="58">
        <f>'Cardiac Drugs - Table 1'!H49</f>
        <v>1.3333333333333333</v>
      </c>
      <c r="P38" s="39" t="s">
        <v>68</v>
      </c>
      <c r="Q38" s="44"/>
    </row>
    <row r="39" spans="1:17" ht="15.75" customHeight="1">
      <c r="A39" s="176" t="s">
        <v>220</v>
      </c>
      <c r="B39" s="220" t="str">
        <f>UPPER('Cardiac Drugs - Table 1'!C1)</f>
        <v>IRON MAN</v>
      </c>
      <c r="C39" s="220"/>
      <c r="D39" s="220"/>
      <c r="E39" s="221"/>
      <c r="G39" s="176" t="s">
        <v>220</v>
      </c>
      <c r="H39" s="220" t="str">
        <f>UPPER('Cardiac Drugs - Table 1'!C1)</f>
        <v>IRON MAN</v>
      </c>
      <c r="I39" s="220"/>
      <c r="J39" s="220"/>
      <c r="K39" s="221"/>
      <c r="M39" s="176" t="s">
        <v>220</v>
      </c>
      <c r="N39" s="220" t="str">
        <f>UPPER('Cardiac Drugs - Table 1'!C1)</f>
        <v>IRON MAN</v>
      </c>
      <c r="O39" s="220"/>
      <c r="P39" s="220"/>
      <c r="Q39" s="221"/>
    </row>
    <row r="40" spans="1:17" ht="15.75" customHeight="1" thickBot="1">
      <c r="A40" s="177" t="s">
        <v>85</v>
      </c>
      <c r="B40" s="213" t="str">
        <f>'Cardiac Drugs - Table 1'!C2</f>
        <v>T1234567A</v>
      </c>
      <c r="C40" s="213"/>
      <c r="D40" s="213"/>
      <c r="E40" s="214"/>
      <c r="G40" s="177" t="s">
        <v>85</v>
      </c>
      <c r="H40" s="213" t="str">
        <f>'Cardiac Drugs - Table 1'!C2</f>
        <v>T1234567A</v>
      </c>
      <c r="I40" s="213"/>
      <c r="J40" s="213"/>
      <c r="K40" s="214"/>
      <c r="M40" s="177" t="s">
        <v>85</v>
      </c>
      <c r="N40" s="213" t="str">
        <f>'Cardiac Drugs - Table 1'!C2</f>
        <v>T1234567A</v>
      </c>
      <c r="O40" s="213"/>
      <c r="P40" s="213"/>
      <c r="Q40" s="214"/>
    </row>
    <row r="41" spans="1:17" ht="15.75" customHeight="1" thickBot="1">
      <c r="A41" s="70" t="s">
        <v>131</v>
      </c>
      <c r="B41" s="49" t="str">
        <f>_xlfn.CONCAT('Cardiac Drugs - Table 1'!C3)</f>
        <v>CICU</v>
      </c>
      <c r="C41" s="51" t="s">
        <v>86</v>
      </c>
      <c r="D41" s="215" t="str">
        <f>_xlfn.CONCAT('Cardiac Drugs - Table 1'!G2)</f>
        <v/>
      </c>
      <c r="E41" s="216"/>
      <c r="G41" s="70" t="s">
        <v>131</v>
      </c>
      <c r="H41" s="50" t="str">
        <f>_xlfn.CONCAT('Cardiac Drugs - Table 1'!C3)</f>
        <v>CICU</v>
      </c>
      <c r="I41" s="51" t="s">
        <v>86</v>
      </c>
      <c r="J41" s="215" t="str">
        <f>_xlfn.CONCAT('Cardiac Drugs - Table 1'!G2)</f>
        <v/>
      </c>
      <c r="K41" s="216"/>
      <c r="M41" s="70" t="s">
        <v>131</v>
      </c>
      <c r="N41" s="50" t="str">
        <f>_xlfn.CONCAT('Cardiac Drugs - Table 1'!C3)</f>
        <v>CICU</v>
      </c>
      <c r="O41" s="51" t="s">
        <v>86</v>
      </c>
      <c r="P41" s="215" t="str">
        <f>_xlfn.CONCAT('Cardiac Drugs - Table 1'!G2)</f>
        <v/>
      </c>
      <c r="Q41" s="216"/>
    </row>
    <row r="42" spans="1:17" ht="16.7" customHeight="1" thickBot="1">
      <c r="A42" s="71" t="s">
        <v>132</v>
      </c>
      <c r="B42" s="68">
        <f>'Cardiac Drugs - Table 1'!G1</f>
        <v>45309</v>
      </c>
      <c r="C42" s="48" t="s">
        <v>87</v>
      </c>
      <c r="D42" s="215" t="str">
        <f>_xlfn.CONCAT('Cardiac Drugs - Table 1'!G3)</f>
        <v/>
      </c>
      <c r="E42" s="216"/>
      <c r="G42" s="71" t="s">
        <v>132</v>
      </c>
      <c r="H42" s="68">
        <f>'Cardiac Drugs - Table 1'!G1</f>
        <v>45309</v>
      </c>
      <c r="I42" s="48" t="s">
        <v>87</v>
      </c>
      <c r="J42" s="215" t="str">
        <f>_xlfn.CONCAT('Cardiac Drugs - Table 1'!G3)</f>
        <v/>
      </c>
      <c r="K42" s="216"/>
      <c r="M42" s="71" t="s">
        <v>132</v>
      </c>
      <c r="N42" s="68">
        <f>'Cardiac Drugs - Table 1'!G1</f>
        <v>45309</v>
      </c>
      <c r="O42" s="48" t="s">
        <v>87</v>
      </c>
      <c r="P42" s="215" t="str">
        <f>_xlfn.CONCAT('Cardiac Drugs - Table 1'!G3)</f>
        <v/>
      </c>
      <c r="Q42" s="216"/>
    </row>
    <row r="43" spans="1:17" s="77" customFormat="1" ht="16.7" customHeight="1" thickBot="1">
      <c r="A43" s="217" t="str">
        <f>UPPER('Cardiac Drugs - Table 1'!B53)</f>
        <v>MORPHINE</v>
      </c>
      <c r="B43" s="218"/>
      <c r="C43" s="218"/>
      <c r="D43" s="218"/>
      <c r="E43" s="219"/>
      <c r="G43" s="217" t="str">
        <f>UPPER('Cardiac Drugs - Table 1'!B55)</f>
        <v>MORPHINE</v>
      </c>
      <c r="H43" s="218"/>
      <c r="I43" s="218"/>
      <c r="J43" s="218"/>
      <c r="K43" s="219"/>
      <c r="M43" s="217"/>
      <c r="N43" s="218"/>
      <c r="O43" s="218"/>
      <c r="P43" s="218"/>
      <c r="Q43" s="219"/>
    </row>
    <row r="44" spans="1:17" ht="15.75" customHeight="1" thickBot="1">
      <c r="A44" s="45">
        <f>'Cardiac Drugs - Table 1'!E53</f>
        <v>3</v>
      </c>
      <c r="B44" s="38" t="s">
        <v>106</v>
      </c>
      <c r="C44" s="38"/>
      <c r="D44" s="38"/>
      <c r="E44" s="43"/>
      <c r="G44" s="56">
        <f>'Cardiac Drugs - Table 1'!E55</f>
        <v>50</v>
      </c>
      <c r="H44" s="38" t="s">
        <v>106</v>
      </c>
      <c r="I44" s="38"/>
      <c r="J44" s="38"/>
      <c r="K44" s="43"/>
      <c r="M44" s="56"/>
      <c r="N44" s="38"/>
      <c r="O44" s="38"/>
      <c r="P44" s="38"/>
      <c r="Q44" s="43"/>
    </row>
    <row r="45" spans="1:17" ht="15.75" customHeight="1" thickBot="1">
      <c r="A45" s="69" t="s">
        <v>88</v>
      </c>
      <c r="B45" s="41" t="s">
        <v>89</v>
      </c>
      <c r="C45" s="55">
        <f>'Cardiac Drugs - Table 1'!H53</f>
        <v>20</v>
      </c>
      <c r="D45" s="39" t="s">
        <v>68</v>
      </c>
      <c r="E45" s="44"/>
      <c r="G45" s="69" t="s">
        <v>88</v>
      </c>
      <c r="H45" s="41" t="s">
        <v>89</v>
      </c>
      <c r="I45" s="55">
        <f>'Cardiac Drugs - Table 1'!H55</f>
        <v>1</v>
      </c>
      <c r="J45" s="39" t="s">
        <v>102</v>
      </c>
      <c r="K45" s="44"/>
      <c r="M45" s="69"/>
      <c r="N45" s="41"/>
      <c r="O45" s="55"/>
      <c r="P45" s="39"/>
      <c r="Q45" s="44"/>
    </row>
    <row r="46" spans="1:17" ht="15.75" customHeight="1">
      <c r="A46" s="176" t="s">
        <v>220</v>
      </c>
      <c r="B46" s="220" t="str">
        <f>UPPER('Cardiac Drugs - Table 1'!C1)</f>
        <v>IRON MAN</v>
      </c>
      <c r="C46" s="220"/>
      <c r="D46" s="220"/>
      <c r="E46" s="221"/>
      <c r="G46" s="176" t="s">
        <v>220</v>
      </c>
      <c r="H46" s="220" t="str">
        <f>UPPER('Cardiac Drugs - Table 1'!C1)</f>
        <v>IRON MAN</v>
      </c>
      <c r="I46" s="220"/>
      <c r="J46" s="220"/>
      <c r="K46" s="221"/>
      <c r="M46" s="176" t="s">
        <v>220</v>
      </c>
      <c r="N46" s="220" t="str">
        <f>UPPER('Cardiac Drugs - Table 1'!C1)</f>
        <v>IRON MAN</v>
      </c>
      <c r="O46" s="220"/>
      <c r="P46" s="220"/>
      <c r="Q46" s="221"/>
    </row>
    <row r="47" spans="1:17" ht="15.75" customHeight="1" thickBot="1">
      <c r="A47" s="177" t="s">
        <v>85</v>
      </c>
      <c r="B47" s="213" t="str">
        <f>'Cardiac Drugs - Table 1'!C2</f>
        <v>T1234567A</v>
      </c>
      <c r="C47" s="213"/>
      <c r="D47" s="213"/>
      <c r="E47" s="214"/>
      <c r="G47" s="177" t="s">
        <v>85</v>
      </c>
      <c r="H47" s="213" t="str">
        <f>'Cardiac Drugs - Table 1'!C2</f>
        <v>T1234567A</v>
      </c>
      <c r="I47" s="213"/>
      <c r="J47" s="213"/>
      <c r="K47" s="214"/>
      <c r="M47" s="177" t="s">
        <v>85</v>
      </c>
      <c r="N47" s="213" t="str">
        <f>'Cardiac Drugs - Table 1'!C2</f>
        <v>T1234567A</v>
      </c>
      <c r="O47" s="213"/>
      <c r="P47" s="213"/>
      <c r="Q47" s="214"/>
    </row>
    <row r="48" spans="1:17" ht="15.75" customHeight="1" thickBot="1">
      <c r="A48" s="70" t="s">
        <v>131</v>
      </c>
      <c r="B48" s="49" t="str">
        <f>_xlfn.CONCAT('Cardiac Drugs - Table 1'!C3)</f>
        <v>CICU</v>
      </c>
      <c r="C48" s="51" t="s">
        <v>86</v>
      </c>
      <c r="D48" s="215" t="str">
        <f>_xlfn.CONCAT('Cardiac Drugs - Table 1'!G2)</f>
        <v/>
      </c>
      <c r="E48" s="216"/>
      <c r="G48" s="70" t="s">
        <v>131</v>
      </c>
      <c r="H48" s="49" t="str">
        <f>_xlfn.CONCAT('Cardiac Drugs - Table 1'!C3)</f>
        <v>CICU</v>
      </c>
      <c r="I48" s="51" t="s">
        <v>86</v>
      </c>
      <c r="J48" s="215" t="str">
        <f>_xlfn.CONCAT('Cardiac Drugs - Table 1'!G2)</f>
        <v/>
      </c>
      <c r="K48" s="216"/>
      <c r="M48" s="70" t="s">
        <v>131</v>
      </c>
      <c r="N48" s="49" t="str">
        <f>_xlfn.CONCAT('Cardiac Drugs - Table 1'!C3)</f>
        <v>CICU</v>
      </c>
      <c r="O48" s="51" t="s">
        <v>86</v>
      </c>
      <c r="P48" s="215" t="str">
        <f>_xlfn.CONCAT('Cardiac Drugs - Table 1'!G2)</f>
        <v/>
      </c>
      <c r="Q48" s="216"/>
    </row>
    <row r="49" spans="1:17" ht="16.7" customHeight="1" thickBot="1">
      <c r="A49" s="71" t="s">
        <v>132</v>
      </c>
      <c r="B49" s="68">
        <f>'Cardiac Drugs - Table 1'!G1</f>
        <v>45309</v>
      </c>
      <c r="C49" s="48" t="s">
        <v>87</v>
      </c>
      <c r="D49" s="215" t="str">
        <f>_xlfn.CONCAT('Cardiac Drugs - Table 1'!G3)</f>
        <v/>
      </c>
      <c r="E49" s="216"/>
      <c r="G49" s="71" t="s">
        <v>132</v>
      </c>
      <c r="H49" s="68">
        <f>'Cardiac Drugs - Table 1'!G1</f>
        <v>45309</v>
      </c>
      <c r="I49" s="48" t="s">
        <v>87</v>
      </c>
      <c r="J49" s="215" t="str">
        <f>_xlfn.CONCAT('Cardiac Drugs - Table 1'!G3)</f>
        <v/>
      </c>
      <c r="K49" s="216"/>
      <c r="M49" s="71" t="s">
        <v>132</v>
      </c>
      <c r="N49" s="68">
        <f>'Cardiac Drugs - Table 1'!G1</f>
        <v>45309</v>
      </c>
      <c r="O49" s="48" t="s">
        <v>87</v>
      </c>
      <c r="P49" s="215" t="str">
        <f>_xlfn.CONCAT('Cardiac Drugs - Table 1'!G3)</f>
        <v/>
      </c>
      <c r="Q49" s="216"/>
    </row>
  </sheetData>
  <sheetProtection algorithmName="SHA-512" hashValue="6QXGV/KcBmazOLiTkWq54KCc5EJPsCKdJhBBkePUF/xkZMvQ0KbMeuusxliBfAfVvQW/qqpIt58/ekHxbn8oAA==" saltValue="OYihHwoVaeuOpkIHtD0arw==" spinCount="100000" sheet="1" selectLockedCells="1" selectUnlockedCells="1"/>
  <mergeCells count="105">
    <mergeCell ref="D49:E49"/>
    <mergeCell ref="J49:K49"/>
    <mergeCell ref="P49:Q49"/>
    <mergeCell ref="B47:E47"/>
    <mergeCell ref="H47:K47"/>
    <mergeCell ref="N47:Q47"/>
    <mergeCell ref="D48:E48"/>
    <mergeCell ref="J48:K48"/>
    <mergeCell ref="P48:Q48"/>
    <mergeCell ref="A43:E43"/>
    <mergeCell ref="G43:K43"/>
    <mergeCell ref="M43:Q43"/>
    <mergeCell ref="B46:E46"/>
    <mergeCell ref="H46:K46"/>
    <mergeCell ref="N46:Q46"/>
    <mergeCell ref="D41:E41"/>
    <mergeCell ref="J41:K41"/>
    <mergeCell ref="P41:Q41"/>
    <mergeCell ref="D42:E42"/>
    <mergeCell ref="J42:K42"/>
    <mergeCell ref="P42:Q42"/>
    <mergeCell ref="B39:E39"/>
    <mergeCell ref="H39:K39"/>
    <mergeCell ref="N39:Q39"/>
    <mergeCell ref="B40:E40"/>
    <mergeCell ref="H40:K40"/>
    <mergeCell ref="N40:Q40"/>
    <mergeCell ref="D35:E35"/>
    <mergeCell ref="J35:K35"/>
    <mergeCell ref="P35:Q35"/>
    <mergeCell ref="A36:E36"/>
    <mergeCell ref="G36:K36"/>
    <mergeCell ref="M36:Q36"/>
    <mergeCell ref="B33:E33"/>
    <mergeCell ref="H33:K33"/>
    <mergeCell ref="N33:Q33"/>
    <mergeCell ref="D34:E34"/>
    <mergeCell ref="J34:K34"/>
    <mergeCell ref="P34:Q34"/>
    <mergeCell ref="A29:E29"/>
    <mergeCell ref="G29:K29"/>
    <mergeCell ref="M29:Q29"/>
    <mergeCell ref="B32:E32"/>
    <mergeCell ref="H32:K32"/>
    <mergeCell ref="N32:Q32"/>
    <mergeCell ref="D27:E27"/>
    <mergeCell ref="J27:K27"/>
    <mergeCell ref="P27:Q27"/>
    <mergeCell ref="D28:E28"/>
    <mergeCell ref="J28:K28"/>
    <mergeCell ref="P28:Q28"/>
    <mergeCell ref="B25:E25"/>
    <mergeCell ref="H25:K25"/>
    <mergeCell ref="N25:Q25"/>
    <mergeCell ref="B26:E26"/>
    <mergeCell ref="H26:K26"/>
    <mergeCell ref="N26:Q26"/>
    <mergeCell ref="D21:E21"/>
    <mergeCell ref="J21:K21"/>
    <mergeCell ref="P21:Q21"/>
    <mergeCell ref="A22:E22"/>
    <mergeCell ref="G22:K22"/>
    <mergeCell ref="M22:Q22"/>
    <mergeCell ref="B19:E19"/>
    <mergeCell ref="H19:K19"/>
    <mergeCell ref="N19:Q19"/>
    <mergeCell ref="D20:E20"/>
    <mergeCell ref="J20:K20"/>
    <mergeCell ref="P20:Q20"/>
    <mergeCell ref="A15:E15"/>
    <mergeCell ref="G15:K15"/>
    <mergeCell ref="M15:Q15"/>
    <mergeCell ref="B18:E18"/>
    <mergeCell ref="H18:K18"/>
    <mergeCell ref="N18:Q18"/>
    <mergeCell ref="D13:E13"/>
    <mergeCell ref="J13:K13"/>
    <mergeCell ref="P13:Q13"/>
    <mergeCell ref="D14:E14"/>
    <mergeCell ref="J14:K14"/>
    <mergeCell ref="P14:Q14"/>
    <mergeCell ref="B11:E11"/>
    <mergeCell ref="H11:K11"/>
    <mergeCell ref="N11:Q11"/>
    <mergeCell ref="B12:E12"/>
    <mergeCell ref="H12:K12"/>
    <mergeCell ref="N12:Q12"/>
    <mergeCell ref="D7:E7"/>
    <mergeCell ref="J7:K7"/>
    <mergeCell ref="P7:Q7"/>
    <mergeCell ref="A8:E8"/>
    <mergeCell ref="G8:K8"/>
    <mergeCell ref="M8:Q8"/>
    <mergeCell ref="B5:E5"/>
    <mergeCell ref="H5:K5"/>
    <mergeCell ref="N5:Q5"/>
    <mergeCell ref="D6:E6"/>
    <mergeCell ref="J6:K6"/>
    <mergeCell ref="P6:Q6"/>
    <mergeCell ref="A1:E1"/>
    <mergeCell ref="G1:K1"/>
    <mergeCell ref="M1:Q1"/>
    <mergeCell ref="B4:E4"/>
    <mergeCell ref="H4:K4"/>
    <mergeCell ref="N4:Q4"/>
  </mergeCells>
  <pageMargins left="0.27559055118110237" right="0.19685039370078741" top="0.59055118110236227" bottom="0" header="0" footer="0"/>
  <pageSetup paperSize="9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C0E153B3-5F88-45E4-B003-A040589479BA}">
            <xm:f>'Cardiac Drugs - Table 1'!$C$6&gt;10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A1:E3</xm:sqref>
        </x14:conditionalFormatting>
        <x14:conditionalFormatting xmlns:xm="http://schemas.microsoft.com/office/excel/2006/main">
          <x14:cfRule type="expression" priority="46" id="{9FD95E23-1C76-4D81-BC71-1788A83154D5}">
            <xm:f>'Cardiac Drugs - Table 1'!$C$6&lt;=50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M43:Q45</xm:sqref>
        </x14:conditionalFormatting>
        <x14:conditionalFormatting xmlns:xm="http://schemas.microsoft.com/office/excel/2006/main">
          <x14:cfRule type="expression" priority="45" id="{6F105F86-A00C-4FD6-B60B-8AB72DCE8AA4}">
            <xm:f>'Cardiac Drugs - Table 1'!$C$6&lt;=50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G43:K45</xm:sqref>
        </x14:conditionalFormatting>
        <x14:conditionalFormatting xmlns:xm="http://schemas.microsoft.com/office/excel/2006/main">
          <x14:cfRule type="expression" priority="35" id="{E7781FEA-4EFE-432D-963D-7291E15EED6B}">
            <xm:f>'Cardiac Drugs - Table 1'!$C$6&lt;=4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A22:E24</xm:sqref>
        </x14:conditionalFormatting>
        <x14:conditionalFormatting xmlns:xm="http://schemas.microsoft.com/office/excel/2006/main">
          <x14:cfRule type="expression" priority="34" id="{3432BB3D-0BF3-4F97-B5CA-346946AB5C1E}">
            <xm:f>'Cardiac Drugs - Table 1'!$C$6&lt;=10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A8:E10</xm:sqref>
        </x14:conditionalFormatting>
        <x14:conditionalFormatting xmlns:xm="http://schemas.microsoft.com/office/excel/2006/main">
          <x14:cfRule type="expression" priority="31" id="{369504C1-E346-4C2D-8343-BA24FC474F83}">
            <xm:f>'Cardiac Drugs - Table 1'!$C$6&gt;16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G8:K10</xm:sqref>
        </x14:conditionalFormatting>
        <x14:conditionalFormatting xmlns:xm="http://schemas.microsoft.com/office/excel/2006/main">
          <x14:cfRule type="expression" priority="25" id="{F9F12953-29A2-47C4-859B-E20158E9A4A8}">
            <xm:f>'Cardiac Drugs - Table 1'!$C$6&gt;50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A43:E45</xm:sqref>
        </x14:conditionalFormatting>
        <x14:conditionalFormatting xmlns:xm="http://schemas.microsoft.com/office/excel/2006/main">
          <x14:cfRule type="expression" priority="15" id="{198409F1-5ADF-4767-94CD-DDB6257BE90F}">
            <xm:f>'Cardiac Drugs - Table 1'!$C$6&gt;40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M29:Q31</xm:sqref>
        </x14:conditionalFormatting>
        <x14:conditionalFormatting xmlns:xm="http://schemas.microsoft.com/office/excel/2006/main">
          <x14:cfRule type="expression" priority="14" id="{5FC4DC54-802E-4DA9-A20A-443F3DD09D7C}">
            <xm:f>'Cardiac Drugs - Table 1'!$C$6&lt;=40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A36:E36 A38:E38 B37:E37</xm:sqref>
        </x14:conditionalFormatting>
        <x14:conditionalFormatting xmlns:xm="http://schemas.microsoft.com/office/excel/2006/main">
          <x14:cfRule type="expression" priority="13" id="{0589CAC2-BC30-4BAE-8A4E-546A2EDE089F}">
            <xm:f>'Cardiac Drugs - Table 1'!$C$6&lt;=40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A37</xm:sqref>
        </x14:conditionalFormatting>
        <x14:conditionalFormatting xmlns:xm="http://schemas.microsoft.com/office/excel/2006/main">
          <x14:cfRule type="expression" priority="12" id="{7AF67B13-70CA-4684-BBDA-112035A551CC}">
            <xm:f>'Cardiac Drugs - Table 1'!$C$6&lt;=7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G29:K31</xm:sqref>
        </x14:conditionalFormatting>
        <x14:conditionalFormatting xmlns:xm="http://schemas.microsoft.com/office/excel/2006/main">
          <x14:cfRule type="expression" priority="11" id="{31D091D0-10A3-49E6-9409-94A8968F275A}">
            <xm:f>'Cardiac Drugs - Table 1'!$C$6&gt;7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A29:E31</xm:sqref>
        </x14:conditionalFormatting>
        <x14:conditionalFormatting xmlns:xm="http://schemas.microsoft.com/office/excel/2006/main">
          <x14:cfRule type="expression" priority="10" id="{4D1FBB1D-3250-4221-BA83-CF4D0EA56BA4}">
            <xm:f>'Cardiac Drugs - Table 1'!$C$6&lt;=4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M22:Q24</xm:sqref>
        </x14:conditionalFormatting>
        <x14:conditionalFormatting xmlns:xm="http://schemas.microsoft.com/office/excel/2006/main">
          <x14:cfRule type="expression" priority="9" id="{7FF9DCB6-F164-4420-AF34-FEA2AD39BAEF}">
            <xm:f>'Cardiac Drugs - Table 1'!$C$6&gt;4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G22:K24</xm:sqref>
        </x14:conditionalFormatting>
        <x14:conditionalFormatting xmlns:xm="http://schemas.microsoft.com/office/excel/2006/main">
          <x14:cfRule type="expression" priority="7" id="{C338BFAC-4947-41B8-8DC6-47B6B548E1EE}">
            <xm:f>'Cardiac Drugs - Table 1'!$C$6&gt;4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M15:Q17</xm:sqref>
        </x14:conditionalFormatting>
        <x14:conditionalFormatting xmlns:xm="http://schemas.microsoft.com/office/excel/2006/main">
          <x14:cfRule type="expression" priority="6" id="{A31FCF1E-3209-4BF1-85F8-5C9A93C10E70}">
            <xm:f>'Cardiac Drugs - Table 1'!$C$6&lt;=8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G15:K17</xm:sqref>
        </x14:conditionalFormatting>
        <x14:conditionalFormatting xmlns:xm="http://schemas.microsoft.com/office/excel/2006/main">
          <x14:cfRule type="expression" priority="5" id="{73E45030-F0B1-445E-909D-9CC4C497BC99}">
            <xm:f>'Cardiac Drugs - Table 1'!$C$6&gt;8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A15:E17</xm:sqref>
        </x14:conditionalFormatting>
        <x14:conditionalFormatting xmlns:xm="http://schemas.microsoft.com/office/excel/2006/main">
          <x14:cfRule type="expression" priority="4" id="{14811D84-DE01-44E1-818D-FDBBFFD0A689}">
            <xm:f>'Cardiac Drugs - Table 1'!$C$6&lt;=16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M8:Q10</xm:sqref>
        </x14:conditionalFormatting>
        <x14:conditionalFormatting xmlns:xm="http://schemas.microsoft.com/office/excel/2006/main">
          <x14:cfRule type="expression" priority="2" id="{BD3579D4-453B-494D-9EBB-F96E4D0060EC}">
            <xm:f>'Cardiac Drugs - Table 1'!$C$6&gt;10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M1:Q3</xm:sqref>
        </x14:conditionalFormatting>
        <x14:conditionalFormatting xmlns:xm="http://schemas.microsoft.com/office/excel/2006/main">
          <x14:cfRule type="expression" priority="1" id="{ECABEBFC-C734-496A-A7BC-076EF6215553}">
            <xm:f>'Cardiac Drugs - Table 1'!$C$6&lt;=10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G1:K3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0ACD-D826-4C94-B2D9-CFEA08496579}">
  <sheetPr codeName="Sheet3">
    <pageSetUpPr fitToPage="1"/>
  </sheetPr>
  <dimension ref="A1:R50"/>
  <sheetViews>
    <sheetView zoomScale="150" zoomScaleNormal="150" workbookViewId="0">
      <selection sqref="A1:E1"/>
    </sheetView>
  </sheetViews>
  <sheetFormatPr defaultColWidth="7.7109375" defaultRowHeight="12.75"/>
  <cols>
    <col min="1" max="5" width="6.5703125" style="36" customWidth="1"/>
    <col min="6" max="6" width="1.28515625" style="36" customWidth="1"/>
    <col min="7" max="11" width="6.5703125" style="36" customWidth="1"/>
    <col min="12" max="12" width="1.28515625" style="36" customWidth="1"/>
    <col min="13" max="17" width="6.5703125" style="36" customWidth="1"/>
    <col min="18" max="18" width="3.85546875" style="36" customWidth="1"/>
    <col min="19" max="16384" width="7.7109375" style="36"/>
  </cols>
  <sheetData>
    <row r="1" spans="1:18" ht="16.7" customHeight="1" thickBot="1">
      <c r="A1" s="250" t="str">
        <f>UPPER('Cardiac Drugs - Table 1'!B26)</f>
        <v>ADRENALINE</v>
      </c>
      <c r="B1" s="252"/>
      <c r="C1" s="252"/>
      <c r="D1" s="252"/>
      <c r="E1" s="253"/>
      <c r="G1" s="250" t="str">
        <f>UPPER('Cardiac Drugs - Table 1'!B28)</f>
        <v>ADRENALINE</v>
      </c>
      <c r="H1" s="252"/>
      <c r="I1" s="252"/>
      <c r="J1" s="252"/>
      <c r="K1" s="253"/>
      <c r="M1" s="250" t="str">
        <f>UPPER('Cardiac Drugs - Table 1'!B27)</f>
        <v>NORADRENALINE</v>
      </c>
      <c r="N1" s="252"/>
      <c r="O1" s="252"/>
      <c r="P1" s="252"/>
      <c r="Q1" s="253"/>
    </row>
    <row r="2" spans="1:18" ht="15.75" customHeight="1" thickBot="1">
      <c r="A2" s="45">
        <f>'Cardiac Drugs - Table 1'!E26</f>
        <v>0.89999999999999991</v>
      </c>
      <c r="B2" s="38" t="s">
        <v>104</v>
      </c>
      <c r="C2" s="38"/>
      <c r="D2" s="38"/>
      <c r="E2" s="43"/>
      <c r="G2" s="45">
        <f>'Cardiac Drugs - Table 1'!E28</f>
        <v>3</v>
      </c>
      <c r="H2" s="38" t="s">
        <v>104</v>
      </c>
      <c r="I2" s="38"/>
      <c r="J2" s="38"/>
      <c r="K2" s="43"/>
      <c r="M2" s="45">
        <f>'Cardiac Drugs - Table 1'!E27</f>
        <v>0.89999999999999991</v>
      </c>
      <c r="N2" s="38" t="s">
        <v>104</v>
      </c>
      <c r="O2" s="38"/>
      <c r="P2" s="38"/>
      <c r="Q2" s="43"/>
    </row>
    <row r="3" spans="1:18" ht="15.75" customHeight="1" thickBot="1">
      <c r="A3" s="69" t="s">
        <v>88</v>
      </c>
      <c r="B3" s="41" t="s">
        <v>89</v>
      </c>
      <c r="C3" s="58">
        <f>'Cardiac Drugs - Table 1'!H26</f>
        <v>0.1</v>
      </c>
      <c r="D3" s="39" t="s">
        <v>38</v>
      </c>
      <c r="E3" s="44"/>
      <c r="G3" s="69" t="s">
        <v>88</v>
      </c>
      <c r="H3" s="41" t="s">
        <v>89</v>
      </c>
      <c r="I3" s="58">
        <f>'Cardiac Drugs - Table 1'!H28</f>
        <v>0.33333333333333331</v>
      </c>
      <c r="J3" s="39" t="s">
        <v>38</v>
      </c>
      <c r="K3" s="44"/>
      <c r="M3" s="69" t="s">
        <v>88</v>
      </c>
      <c r="N3" s="41" t="s">
        <v>89</v>
      </c>
      <c r="O3" s="58">
        <f>'Cardiac Drugs - Table 1'!H27</f>
        <v>0.1</v>
      </c>
      <c r="P3" s="39" t="s">
        <v>38</v>
      </c>
      <c r="Q3" s="44"/>
    </row>
    <row r="4" spans="1:18" ht="15.75" customHeight="1">
      <c r="A4" s="176" t="s">
        <v>220</v>
      </c>
      <c r="B4" s="234" t="str">
        <f>UPPER('Cardiac Drugs - Table 1'!C1)</f>
        <v>IRON MAN</v>
      </c>
      <c r="C4" s="234"/>
      <c r="D4" s="234"/>
      <c r="E4" s="235"/>
      <c r="G4" s="176" t="s">
        <v>220</v>
      </c>
      <c r="H4" s="234" t="str">
        <f>UPPER('Cardiac Drugs - Table 1'!C1)</f>
        <v>IRON MAN</v>
      </c>
      <c r="I4" s="234"/>
      <c r="J4" s="234"/>
      <c r="K4" s="235"/>
      <c r="M4" s="176" t="s">
        <v>220</v>
      </c>
      <c r="N4" s="234" t="str">
        <f>UPPER('Cardiac Drugs - Table 1'!C1)</f>
        <v>IRON MAN</v>
      </c>
      <c r="O4" s="234"/>
      <c r="P4" s="234"/>
      <c r="Q4" s="235"/>
    </row>
    <row r="5" spans="1:18" ht="15.75" customHeight="1" thickBot="1">
      <c r="A5" s="177" t="s">
        <v>85</v>
      </c>
      <c r="B5" s="213" t="str">
        <f>'Cardiac Drugs - Table 1'!C2</f>
        <v>T1234567A</v>
      </c>
      <c r="C5" s="213"/>
      <c r="D5" s="213"/>
      <c r="E5" s="214"/>
      <c r="G5" s="177" t="s">
        <v>85</v>
      </c>
      <c r="H5" s="213" t="str">
        <f>'Cardiac Drugs - Table 1'!C2</f>
        <v>T1234567A</v>
      </c>
      <c r="I5" s="213"/>
      <c r="J5" s="213"/>
      <c r="K5" s="214"/>
      <c r="M5" s="177" t="s">
        <v>85</v>
      </c>
      <c r="N5" s="213" t="str">
        <f>'Cardiac Drugs - Table 1'!C2</f>
        <v>T1234567A</v>
      </c>
      <c r="O5" s="213"/>
      <c r="P5" s="213"/>
      <c r="Q5" s="214"/>
    </row>
    <row r="6" spans="1:18" ht="15.75" customHeight="1" thickBot="1">
      <c r="A6" s="70" t="s">
        <v>131</v>
      </c>
      <c r="B6" s="50" t="str">
        <f>_xlfn.CONCAT('Cardiac Drugs - Table 1'!C3)</f>
        <v>CICU</v>
      </c>
      <c r="C6" s="51" t="s">
        <v>86</v>
      </c>
      <c r="D6" s="215" t="str">
        <f>_xlfn.CONCAT('Cardiac Drugs - Table 1'!G2)</f>
        <v/>
      </c>
      <c r="E6" s="216"/>
      <c r="G6" s="70" t="s">
        <v>131</v>
      </c>
      <c r="H6" s="50" t="str">
        <f>_xlfn.CONCAT('Cardiac Drugs - Table 1'!C3)</f>
        <v>CICU</v>
      </c>
      <c r="I6" s="51" t="s">
        <v>86</v>
      </c>
      <c r="J6" s="215" t="str">
        <f>_xlfn.CONCAT('Cardiac Drugs - Table 1'!G2)</f>
        <v/>
      </c>
      <c r="K6" s="216"/>
      <c r="M6" s="70" t="s">
        <v>131</v>
      </c>
      <c r="N6" s="50" t="str">
        <f>_xlfn.CONCAT('Cardiac Drugs - Table 1'!C3)</f>
        <v>CICU</v>
      </c>
      <c r="O6" s="51" t="s">
        <v>86</v>
      </c>
      <c r="P6" s="215" t="str">
        <f>_xlfn.CONCAT('Cardiac Drugs - Table 1'!G2)</f>
        <v/>
      </c>
      <c r="Q6" s="216"/>
    </row>
    <row r="7" spans="1:18" ht="16.7" customHeight="1" thickBot="1">
      <c r="A7" s="71" t="s">
        <v>132</v>
      </c>
      <c r="B7" s="67">
        <f>'Cardiac Drugs - Table 1'!G1</f>
        <v>45309</v>
      </c>
      <c r="C7" s="48" t="s">
        <v>87</v>
      </c>
      <c r="D7" s="215" t="str">
        <f>_xlfn.CONCAT('Cardiac Drugs - Table 1'!G3)</f>
        <v/>
      </c>
      <c r="E7" s="216"/>
      <c r="G7" s="71" t="s">
        <v>132</v>
      </c>
      <c r="H7" s="68">
        <f>'Cardiac Drugs - Table 1'!G1</f>
        <v>45309</v>
      </c>
      <c r="I7" s="48" t="s">
        <v>87</v>
      </c>
      <c r="J7" s="215" t="str">
        <f>_xlfn.CONCAT('Cardiac Drugs - Table 1'!G3)</f>
        <v/>
      </c>
      <c r="K7" s="216"/>
      <c r="M7" s="71" t="s">
        <v>132</v>
      </c>
      <c r="N7" s="68">
        <f>'Cardiac Drugs - Table 1'!G1</f>
        <v>45309</v>
      </c>
      <c r="O7" s="48" t="s">
        <v>87</v>
      </c>
      <c r="P7" s="215" t="str">
        <f>_xlfn.CONCAT('Cardiac Drugs - Table 1'!G3)</f>
        <v/>
      </c>
      <c r="Q7" s="216"/>
    </row>
    <row r="8" spans="1:18" ht="16.7" customHeight="1" thickBot="1">
      <c r="A8" s="250" t="str">
        <f>UPPER('Cardiac Drugs - Table 1'!B29)</f>
        <v>NORADRENALINE</v>
      </c>
      <c r="B8" s="252"/>
      <c r="C8" s="252"/>
      <c r="D8" s="252"/>
      <c r="E8" s="253"/>
      <c r="F8" s="66"/>
      <c r="G8" s="250" t="str">
        <f>UPPER('Cardiac Drugs - Table 1'!B31)</f>
        <v>DOBUTAMINE</v>
      </c>
      <c r="H8" s="252"/>
      <c r="I8" s="252"/>
      <c r="J8" s="252"/>
      <c r="K8" s="253"/>
      <c r="M8" s="250" t="str">
        <f>UPPER('Cardiac Drugs - Table 1'!B32)</f>
        <v>DOBUTAMINE</v>
      </c>
      <c r="N8" s="252"/>
      <c r="O8" s="252"/>
      <c r="P8" s="252"/>
      <c r="Q8" s="253"/>
      <c r="R8" s="66"/>
    </row>
    <row r="9" spans="1:18" ht="15.75" customHeight="1" thickBot="1">
      <c r="A9" s="45">
        <f>'Cardiac Drugs - Table 1'!E29</f>
        <v>3</v>
      </c>
      <c r="B9" s="38" t="s">
        <v>104</v>
      </c>
      <c r="C9" s="38"/>
      <c r="D9" s="38"/>
      <c r="E9" s="43"/>
      <c r="G9" s="45">
        <f>'Cardiac Drugs - Table 1'!E31</f>
        <v>45</v>
      </c>
      <c r="H9" s="38" t="s">
        <v>104</v>
      </c>
      <c r="I9" s="38"/>
      <c r="J9" s="38"/>
      <c r="K9" s="43"/>
      <c r="M9" s="45">
        <f>'Cardiac Drugs - Table 1'!E32</f>
        <v>250</v>
      </c>
      <c r="N9" s="38" t="s">
        <v>104</v>
      </c>
      <c r="O9" s="38"/>
      <c r="P9" s="38"/>
      <c r="Q9" s="43"/>
    </row>
    <row r="10" spans="1:18" ht="15.75" customHeight="1" thickBot="1">
      <c r="A10" s="69" t="s">
        <v>88</v>
      </c>
      <c r="B10" s="41" t="s">
        <v>89</v>
      </c>
      <c r="C10" s="58">
        <f>'Cardiac Drugs - Table 1'!H29</f>
        <v>0.33333333333333331</v>
      </c>
      <c r="D10" s="39" t="s">
        <v>38</v>
      </c>
      <c r="E10" s="44"/>
      <c r="G10" s="69" t="s">
        <v>88</v>
      </c>
      <c r="H10" s="41" t="s">
        <v>89</v>
      </c>
      <c r="I10" s="58">
        <f>'Cardiac Drugs - Table 1'!H31</f>
        <v>5</v>
      </c>
      <c r="J10" s="39" t="s">
        <v>38</v>
      </c>
      <c r="K10" s="44"/>
      <c r="M10" s="69" t="s">
        <v>88</v>
      </c>
      <c r="N10" s="41" t="s">
        <v>89</v>
      </c>
      <c r="O10" s="58">
        <f>'Cardiac Drugs - Table 1'!H32</f>
        <v>27.777777777777775</v>
      </c>
      <c r="P10" s="39" t="s">
        <v>38</v>
      </c>
      <c r="Q10" s="44"/>
    </row>
    <row r="11" spans="1:18" ht="15.75" customHeight="1">
      <c r="A11" s="176" t="s">
        <v>220</v>
      </c>
      <c r="B11" s="234" t="str">
        <f>UPPER('Cardiac Drugs - Table 1'!C1)</f>
        <v>IRON MAN</v>
      </c>
      <c r="C11" s="234"/>
      <c r="D11" s="234"/>
      <c r="E11" s="235"/>
      <c r="G11" s="176" t="s">
        <v>220</v>
      </c>
      <c r="H11" s="234" t="str">
        <f>UPPER('Cardiac Drugs - Table 1'!C1)</f>
        <v>IRON MAN</v>
      </c>
      <c r="I11" s="234"/>
      <c r="J11" s="234"/>
      <c r="K11" s="235"/>
      <c r="M11" s="176" t="s">
        <v>220</v>
      </c>
      <c r="N11" s="234" t="str">
        <f>UPPER('Cardiac Drugs - Table 1'!C1)</f>
        <v>IRON MAN</v>
      </c>
      <c r="O11" s="234"/>
      <c r="P11" s="234"/>
      <c r="Q11" s="235"/>
    </row>
    <row r="12" spans="1:18" ht="15.75" customHeight="1" thickBot="1">
      <c r="A12" s="177" t="s">
        <v>85</v>
      </c>
      <c r="B12" s="213" t="str">
        <f>'Cardiac Drugs - Table 1'!C2</f>
        <v>T1234567A</v>
      </c>
      <c r="C12" s="213"/>
      <c r="D12" s="213"/>
      <c r="E12" s="214"/>
      <c r="G12" s="177" t="s">
        <v>85</v>
      </c>
      <c r="H12" s="213" t="str">
        <f>'Cardiac Drugs - Table 1'!C2</f>
        <v>T1234567A</v>
      </c>
      <c r="I12" s="213"/>
      <c r="J12" s="213"/>
      <c r="K12" s="214"/>
      <c r="M12" s="177" t="s">
        <v>85</v>
      </c>
      <c r="N12" s="213" t="str">
        <f>'Cardiac Drugs - Table 1'!C2</f>
        <v>T1234567A</v>
      </c>
      <c r="O12" s="213"/>
      <c r="P12" s="213"/>
      <c r="Q12" s="214"/>
    </row>
    <row r="13" spans="1:18" ht="15.75" customHeight="1" thickBot="1">
      <c r="A13" s="70" t="s">
        <v>131</v>
      </c>
      <c r="B13" s="49" t="str">
        <f>_xlfn.CONCAT('Cardiac Drugs - Table 1'!C3)</f>
        <v>CICU</v>
      </c>
      <c r="C13" s="51" t="s">
        <v>86</v>
      </c>
      <c r="D13" s="215" t="str">
        <f>_xlfn.CONCAT('Cardiac Drugs - Table 1'!G2)</f>
        <v/>
      </c>
      <c r="E13" s="216"/>
      <c r="G13" s="70" t="s">
        <v>131</v>
      </c>
      <c r="H13" s="49" t="str">
        <f>_xlfn.CONCAT('Cardiac Drugs - Table 1'!C3)</f>
        <v>CICU</v>
      </c>
      <c r="I13" s="51" t="s">
        <v>86</v>
      </c>
      <c r="J13" s="215" t="str">
        <f>_xlfn.CONCAT('Cardiac Drugs - Table 1'!G2)</f>
        <v/>
      </c>
      <c r="K13" s="216"/>
      <c r="M13" s="70" t="s">
        <v>131</v>
      </c>
      <c r="N13" s="49" t="str">
        <f>_xlfn.CONCAT('Cardiac Drugs - Table 1'!C3)</f>
        <v>CICU</v>
      </c>
      <c r="O13" s="51" t="s">
        <v>86</v>
      </c>
      <c r="P13" s="215" t="str">
        <f>_xlfn.CONCAT('Cardiac Drugs - Table 1'!G2)</f>
        <v/>
      </c>
      <c r="Q13" s="216"/>
    </row>
    <row r="14" spans="1:18" ht="16.7" customHeight="1" thickBot="1">
      <c r="A14" s="71" t="s">
        <v>132</v>
      </c>
      <c r="B14" s="68">
        <f>'Cardiac Drugs - Table 1'!G1</f>
        <v>45309</v>
      </c>
      <c r="C14" s="48" t="s">
        <v>87</v>
      </c>
      <c r="D14" s="215" t="str">
        <f>_xlfn.CONCAT('Cardiac Drugs - Table 1'!G3)</f>
        <v/>
      </c>
      <c r="E14" s="216"/>
      <c r="G14" s="71" t="s">
        <v>132</v>
      </c>
      <c r="H14" s="68">
        <f>'Cardiac Drugs - Table 1'!G1</f>
        <v>45309</v>
      </c>
      <c r="I14" s="48" t="s">
        <v>87</v>
      </c>
      <c r="J14" s="215" t="str">
        <f>_xlfn.CONCAT('Cardiac Drugs - Table 1'!G3)</f>
        <v/>
      </c>
      <c r="K14" s="216"/>
      <c r="M14" s="71" t="s">
        <v>132</v>
      </c>
      <c r="N14" s="68">
        <f>'Cardiac Drugs - Table 1'!G1</f>
        <v>45309</v>
      </c>
      <c r="O14" s="48" t="s">
        <v>87</v>
      </c>
      <c r="P14" s="215" t="str">
        <f>_xlfn.CONCAT('Cardiac Drugs - Table 1'!G3)</f>
        <v/>
      </c>
      <c r="Q14" s="216"/>
    </row>
    <row r="15" spans="1:18" ht="16.7" customHeight="1" thickBot="1">
      <c r="A15" s="250" t="str">
        <f>UPPER('Cardiac Drugs - Table 1'!B33)</f>
        <v>DOPAMINE</v>
      </c>
      <c r="B15" s="251"/>
      <c r="C15" s="252"/>
      <c r="D15" s="252"/>
      <c r="E15" s="253"/>
      <c r="G15" s="250" t="str">
        <f>UPPER('Cardiac Drugs - Table 1'!B34)</f>
        <v>DOPAMINE</v>
      </c>
      <c r="H15" s="251"/>
      <c r="I15" s="252"/>
      <c r="J15" s="252"/>
      <c r="K15" s="253"/>
      <c r="M15" s="250" t="str">
        <f>UPPER('Cardiac Drugs - Table 1'!B36)</f>
        <v>GTN</v>
      </c>
      <c r="N15" s="252"/>
      <c r="O15" s="252"/>
      <c r="P15" s="252"/>
      <c r="Q15" s="253"/>
    </row>
    <row r="16" spans="1:18" ht="15.75" customHeight="1" thickBot="1">
      <c r="A16" s="45">
        <f>'Cardiac Drugs - Table 1'!E33</f>
        <v>90</v>
      </c>
      <c r="B16" s="38" t="s">
        <v>104</v>
      </c>
      <c r="C16" s="38"/>
      <c r="D16" s="38"/>
      <c r="E16" s="43"/>
      <c r="G16" s="45">
        <f>'Cardiac Drugs - Table 1'!E34</f>
        <v>200</v>
      </c>
      <c r="H16" s="38" t="s">
        <v>104</v>
      </c>
      <c r="I16" s="38"/>
      <c r="J16" s="38"/>
      <c r="K16" s="43"/>
      <c r="M16" s="45">
        <f>'Cardiac Drugs - Table 1'!E36</f>
        <v>9</v>
      </c>
      <c r="N16" s="38" t="s">
        <v>104</v>
      </c>
      <c r="O16" s="38"/>
      <c r="P16" s="38"/>
      <c r="Q16" s="43"/>
    </row>
    <row r="17" spans="1:17" ht="15.75" customHeight="1" thickBot="1">
      <c r="A17" s="69" t="s">
        <v>88</v>
      </c>
      <c r="B17" s="41" t="s">
        <v>89</v>
      </c>
      <c r="C17" s="58">
        <f>'Cardiac Drugs - Table 1'!H33</f>
        <v>10</v>
      </c>
      <c r="D17" s="39" t="s">
        <v>38</v>
      </c>
      <c r="E17" s="44"/>
      <c r="G17" s="69" t="s">
        <v>88</v>
      </c>
      <c r="H17" s="41" t="s">
        <v>89</v>
      </c>
      <c r="I17" s="58">
        <f>'Cardiac Drugs - Table 1'!H34</f>
        <v>22.222222222222225</v>
      </c>
      <c r="J17" s="39" t="s">
        <v>38</v>
      </c>
      <c r="K17" s="44"/>
      <c r="M17" s="69" t="s">
        <v>88</v>
      </c>
      <c r="N17" s="41" t="s">
        <v>89</v>
      </c>
      <c r="O17" s="58">
        <f>'Cardiac Drugs - Table 1'!H36</f>
        <v>1</v>
      </c>
      <c r="P17" s="39" t="s">
        <v>38</v>
      </c>
      <c r="Q17" s="44"/>
    </row>
    <row r="18" spans="1:17" ht="15.75" customHeight="1">
      <c r="A18" s="176" t="s">
        <v>220</v>
      </c>
      <c r="B18" s="234" t="str">
        <f>UPPER('Cardiac Drugs - Table 1'!C1)</f>
        <v>IRON MAN</v>
      </c>
      <c r="C18" s="234"/>
      <c r="D18" s="234"/>
      <c r="E18" s="235"/>
      <c r="G18" s="176" t="s">
        <v>220</v>
      </c>
      <c r="H18" s="234" t="str">
        <f>UPPER('Cardiac Drugs - Table 1'!C1)</f>
        <v>IRON MAN</v>
      </c>
      <c r="I18" s="234"/>
      <c r="J18" s="234"/>
      <c r="K18" s="235"/>
      <c r="M18" s="176" t="s">
        <v>220</v>
      </c>
      <c r="N18" s="234" t="str">
        <f>UPPER('Cardiac Drugs - Table 1'!C1)</f>
        <v>IRON MAN</v>
      </c>
      <c r="O18" s="234"/>
      <c r="P18" s="234"/>
      <c r="Q18" s="235"/>
    </row>
    <row r="19" spans="1:17" ht="15.75" customHeight="1" thickBot="1">
      <c r="A19" s="177" t="s">
        <v>85</v>
      </c>
      <c r="B19" s="213" t="str">
        <f>'Cardiac Drugs - Table 1'!C2</f>
        <v>T1234567A</v>
      </c>
      <c r="C19" s="213"/>
      <c r="D19" s="213"/>
      <c r="E19" s="214"/>
      <c r="G19" s="177" t="s">
        <v>85</v>
      </c>
      <c r="H19" s="213" t="str">
        <f>'Cardiac Drugs - Table 1'!C2</f>
        <v>T1234567A</v>
      </c>
      <c r="I19" s="213"/>
      <c r="J19" s="213"/>
      <c r="K19" s="214"/>
      <c r="M19" s="177" t="s">
        <v>85</v>
      </c>
      <c r="N19" s="213" t="str">
        <f>'Cardiac Drugs - Table 1'!C2</f>
        <v>T1234567A</v>
      </c>
      <c r="O19" s="213"/>
      <c r="P19" s="213"/>
      <c r="Q19" s="214"/>
    </row>
    <row r="20" spans="1:17" ht="15.75" customHeight="1" thickBot="1">
      <c r="A20" s="70" t="s">
        <v>131</v>
      </c>
      <c r="B20" s="49" t="str">
        <f>_xlfn.CONCAT('Cardiac Drugs - Table 1'!C3)</f>
        <v>CICU</v>
      </c>
      <c r="C20" s="51" t="s">
        <v>86</v>
      </c>
      <c r="D20" s="215" t="str">
        <f>_xlfn.CONCAT('Cardiac Drugs - Table 1'!G2)</f>
        <v/>
      </c>
      <c r="E20" s="216"/>
      <c r="G20" s="70" t="s">
        <v>131</v>
      </c>
      <c r="H20" s="49" t="str">
        <f>_xlfn.CONCAT('Cardiac Drugs - Table 1'!C3)</f>
        <v>CICU</v>
      </c>
      <c r="I20" s="51" t="s">
        <v>86</v>
      </c>
      <c r="J20" s="215" t="str">
        <f>_xlfn.CONCAT('Cardiac Drugs - Table 1'!G2)</f>
        <v/>
      </c>
      <c r="K20" s="216"/>
      <c r="M20" s="70" t="s">
        <v>131</v>
      </c>
      <c r="N20" s="49" t="str">
        <f>_xlfn.CONCAT('Cardiac Drugs - Table 1'!C3)</f>
        <v>CICU</v>
      </c>
      <c r="O20" s="51" t="s">
        <v>86</v>
      </c>
      <c r="P20" s="215" t="str">
        <f>_xlfn.CONCAT('Cardiac Drugs - Table 1'!G2)</f>
        <v/>
      </c>
      <c r="Q20" s="216"/>
    </row>
    <row r="21" spans="1:17" ht="16.7" customHeight="1" thickBot="1">
      <c r="A21" s="71" t="s">
        <v>132</v>
      </c>
      <c r="B21" s="68">
        <f>'Cardiac Drugs - Table 1'!G1</f>
        <v>45309</v>
      </c>
      <c r="C21" s="48" t="s">
        <v>87</v>
      </c>
      <c r="D21" s="215" t="str">
        <f>_xlfn.CONCAT('Cardiac Drugs - Table 1'!G3)</f>
        <v/>
      </c>
      <c r="E21" s="216"/>
      <c r="G21" s="71" t="s">
        <v>132</v>
      </c>
      <c r="H21" s="68">
        <f>'Cardiac Drugs - Table 1'!G1</f>
        <v>45309</v>
      </c>
      <c r="I21" s="48" t="s">
        <v>87</v>
      </c>
      <c r="J21" s="215" t="str">
        <f>_xlfn.CONCAT('Cardiac Drugs - Table 1'!G3)</f>
        <v/>
      </c>
      <c r="K21" s="216"/>
      <c r="M21" s="71" t="s">
        <v>132</v>
      </c>
      <c r="N21" s="68">
        <f>'Cardiac Drugs - Table 1'!G1</f>
        <v>45309</v>
      </c>
      <c r="O21" s="48" t="s">
        <v>87</v>
      </c>
      <c r="P21" s="215" t="str">
        <f>_xlfn.CONCAT('Cardiac Drugs - Table 1'!G3)</f>
        <v/>
      </c>
      <c r="Q21" s="216"/>
    </row>
    <row r="22" spans="1:17" ht="16.7" customHeight="1" thickBot="1">
      <c r="A22" s="250" t="str">
        <f>UPPER('Cardiac Drugs - Table 1'!B38)</f>
        <v>GTN</v>
      </c>
      <c r="B22" s="252"/>
      <c r="C22" s="252"/>
      <c r="D22" s="252"/>
      <c r="E22" s="253"/>
      <c r="G22" s="250" t="str">
        <f>UPPER('Cardiac Drugs - Table 1'!B37)</f>
        <v>NIPRIDE</v>
      </c>
      <c r="H22" s="252"/>
      <c r="I22" s="252"/>
      <c r="J22" s="252"/>
      <c r="K22" s="253"/>
      <c r="M22" s="250" t="str">
        <f>UPPER('Cardiac Drugs - Table 1'!B39)</f>
        <v>NIPRIDE</v>
      </c>
      <c r="N22" s="252"/>
      <c r="O22" s="252"/>
      <c r="P22" s="252"/>
      <c r="Q22" s="253"/>
    </row>
    <row r="23" spans="1:17" ht="15.75" customHeight="1" thickBot="1">
      <c r="A23" s="45">
        <f>'Cardiac Drugs - Table 1'!E38</f>
        <v>10</v>
      </c>
      <c r="B23" s="38" t="s">
        <v>104</v>
      </c>
      <c r="C23" s="58"/>
      <c r="D23" s="38"/>
      <c r="E23" s="43"/>
      <c r="G23" s="45">
        <f>'Cardiac Drugs - Table 1'!E37</f>
        <v>9</v>
      </c>
      <c r="H23" s="38" t="s">
        <v>104</v>
      </c>
      <c r="I23" s="38"/>
      <c r="J23" s="38"/>
      <c r="K23" s="43"/>
      <c r="M23" s="56">
        <f>'Cardiac Drugs - Table 1'!E39</f>
        <v>10</v>
      </c>
      <c r="N23" s="38" t="s">
        <v>104</v>
      </c>
      <c r="O23" s="38"/>
      <c r="P23" s="38"/>
      <c r="Q23" s="43"/>
    </row>
    <row r="24" spans="1:17" ht="15.75" customHeight="1" thickBot="1">
      <c r="A24" s="69" t="s">
        <v>88</v>
      </c>
      <c r="B24" s="41" t="s">
        <v>89</v>
      </c>
      <c r="C24" s="58">
        <f>'Cardiac Drugs - Table 1'!H38</f>
        <v>1.1111111111111112</v>
      </c>
      <c r="D24" s="39" t="s">
        <v>38</v>
      </c>
      <c r="E24" s="44"/>
      <c r="G24" s="69" t="s">
        <v>88</v>
      </c>
      <c r="H24" s="41" t="s">
        <v>89</v>
      </c>
      <c r="I24" s="58">
        <f>'Cardiac Drugs - Table 1'!H37</f>
        <v>1</v>
      </c>
      <c r="J24" s="39" t="s">
        <v>38</v>
      </c>
      <c r="K24" s="44"/>
      <c r="M24" s="69" t="s">
        <v>88</v>
      </c>
      <c r="N24" s="41" t="s">
        <v>89</v>
      </c>
      <c r="O24" s="58">
        <f>'Cardiac Drugs - Table 1'!H39</f>
        <v>1.1111111111111112</v>
      </c>
      <c r="P24" s="39" t="s">
        <v>38</v>
      </c>
      <c r="Q24" s="44"/>
    </row>
    <row r="25" spans="1:17" ht="15.75" customHeight="1">
      <c r="A25" s="176" t="s">
        <v>220</v>
      </c>
      <c r="B25" s="234" t="str">
        <f>UPPER('Cardiac Drugs - Table 1'!C1)</f>
        <v>IRON MAN</v>
      </c>
      <c r="C25" s="234"/>
      <c r="D25" s="234"/>
      <c r="E25" s="235"/>
      <c r="G25" s="176" t="s">
        <v>220</v>
      </c>
      <c r="H25" s="234" t="str">
        <f>UPPER('Cardiac Drugs - Table 1'!C1)</f>
        <v>IRON MAN</v>
      </c>
      <c r="I25" s="234"/>
      <c r="J25" s="234"/>
      <c r="K25" s="235"/>
      <c r="M25" s="176" t="s">
        <v>220</v>
      </c>
      <c r="N25" s="234" t="str">
        <f>UPPER('Cardiac Drugs - Table 1'!C1)</f>
        <v>IRON MAN</v>
      </c>
      <c r="O25" s="234"/>
      <c r="P25" s="234"/>
      <c r="Q25" s="235"/>
    </row>
    <row r="26" spans="1:17" ht="15.75" customHeight="1" thickBot="1">
      <c r="A26" s="177" t="s">
        <v>85</v>
      </c>
      <c r="B26" s="213" t="str">
        <f>'Cardiac Drugs - Table 1'!C2</f>
        <v>T1234567A</v>
      </c>
      <c r="C26" s="213"/>
      <c r="D26" s="213"/>
      <c r="E26" s="214"/>
      <c r="G26" s="177" t="s">
        <v>85</v>
      </c>
      <c r="H26" s="213" t="str">
        <f>'Cardiac Drugs - Table 1'!C2</f>
        <v>T1234567A</v>
      </c>
      <c r="I26" s="213"/>
      <c r="J26" s="213"/>
      <c r="K26" s="214"/>
      <c r="M26" s="177" t="s">
        <v>85</v>
      </c>
      <c r="N26" s="213" t="str">
        <f>'Cardiac Drugs - Table 1'!C2</f>
        <v>T1234567A</v>
      </c>
      <c r="O26" s="213"/>
      <c r="P26" s="213"/>
      <c r="Q26" s="214"/>
    </row>
    <row r="27" spans="1:17" ht="15.75" customHeight="1" thickBot="1">
      <c r="A27" s="70" t="s">
        <v>131</v>
      </c>
      <c r="B27" s="50" t="str">
        <f>_xlfn.CONCAT('Cardiac Drugs - Table 1'!C3)</f>
        <v>CICU</v>
      </c>
      <c r="C27" s="51" t="s">
        <v>86</v>
      </c>
      <c r="D27" s="215" t="str">
        <f>_xlfn.CONCAT('Cardiac Drugs - Table 1'!G2)</f>
        <v/>
      </c>
      <c r="E27" s="216"/>
      <c r="G27" s="70" t="s">
        <v>131</v>
      </c>
      <c r="H27" s="50" t="str">
        <f>_xlfn.CONCAT('Cardiac Drugs - Table 1'!C3)</f>
        <v>CICU</v>
      </c>
      <c r="I27" s="51" t="s">
        <v>86</v>
      </c>
      <c r="J27" s="215" t="str">
        <f>_xlfn.CONCAT('Cardiac Drugs - Table 1'!G2)</f>
        <v/>
      </c>
      <c r="K27" s="216"/>
      <c r="M27" s="70" t="s">
        <v>131</v>
      </c>
      <c r="N27" s="50" t="str">
        <f>_xlfn.CONCAT('Cardiac Drugs - Table 1'!C3)</f>
        <v>CICU</v>
      </c>
      <c r="O27" s="51" t="s">
        <v>86</v>
      </c>
      <c r="P27" s="215" t="str">
        <f>_xlfn.CONCAT('Cardiac Drugs - Table 1'!G2)</f>
        <v/>
      </c>
      <c r="Q27" s="216"/>
    </row>
    <row r="28" spans="1:17" ht="16.7" customHeight="1" thickBot="1">
      <c r="A28" s="71" t="s">
        <v>132</v>
      </c>
      <c r="B28" s="68">
        <f>'Cardiac Drugs - Table 1'!G1</f>
        <v>45309</v>
      </c>
      <c r="C28" s="48" t="s">
        <v>87</v>
      </c>
      <c r="D28" s="215" t="str">
        <f>_xlfn.CONCAT('Cardiac Drugs - Table 1'!G3)</f>
        <v/>
      </c>
      <c r="E28" s="216"/>
      <c r="G28" s="71" t="s">
        <v>132</v>
      </c>
      <c r="H28" s="68">
        <f>'Cardiac Drugs - Table 1'!G1</f>
        <v>45309</v>
      </c>
      <c r="I28" s="48" t="s">
        <v>87</v>
      </c>
      <c r="J28" s="215" t="str">
        <f>_xlfn.CONCAT('Cardiac Drugs - Table 1'!G3)</f>
        <v/>
      </c>
      <c r="K28" s="216"/>
      <c r="M28" s="71" t="s">
        <v>132</v>
      </c>
      <c r="N28" s="68">
        <f>'Cardiac Drugs - Table 1'!G1</f>
        <v>45309</v>
      </c>
      <c r="O28" s="48" t="s">
        <v>87</v>
      </c>
      <c r="P28" s="215" t="str">
        <f>_xlfn.CONCAT('Cardiac Drugs - Table 1'!G3)</f>
        <v/>
      </c>
      <c r="Q28" s="216"/>
    </row>
    <row r="29" spans="1:17" ht="16.7" customHeight="1" thickBot="1">
      <c r="A29" s="250" t="str">
        <f>UPPER('Cardiac Drugs - Table 1'!B41)</f>
        <v>MILRINONE</v>
      </c>
      <c r="B29" s="252"/>
      <c r="C29" s="252"/>
      <c r="D29" s="252"/>
      <c r="E29" s="253"/>
      <c r="G29" s="250" t="str">
        <f>UPPER('Cardiac Drugs - Table 1'!B42)</f>
        <v>MILRINONE</v>
      </c>
      <c r="H29" s="252"/>
      <c r="I29" s="252"/>
      <c r="J29" s="252"/>
      <c r="K29" s="253"/>
      <c r="M29" s="247" t="str">
        <f>UPPER('Cardiac Drugs - Table 1'!B46)</f>
        <v>TRANEXEMIC ACID</v>
      </c>
      <c r="N29" s="248"/>
      <c r="O29" s="248"/>
      <c r="P29" s="248"/>
      <c r="Q29" s="249"/>
    </row>
    <row r="30" spans="1:17" ht="15.75" customHeight="1" thickBot="1">
      <c r="A30" s="56">
        <f>'Cardiac Drugs - Table 1'!E41</f>
        <v>9</v>
      </c>
      <c r="B30" s="38" t="s">
        <v>104</v>
      </c>
      <c r="C30" s="52"/>
      <c r="D30" s="38"/>
      <c r="E30" s="43"/>
      <c r="G30" s="40">
        <f>'Cardiac Drugs - Table 1'!E42</f>
        <v>20</v>
      </c>
      <c r="H30" s="38" t="s">
        <v>104</v>
      </c>
      <c r="I30" s="37"/>
      <c r="J30" s="37"/>
      <c r="K30" s="32"/>
      <c r="M30" s="40">
        <f>'Cardiac Drugs - Table 1'!E46</f>
        <v>150</v>
      </c>
      <c r="N30" s="38" t="s">
        <v>107</v>
      </c>
      <c r="O30" s="37"/>
      <c r="P30" s="37"/>
      <c r="Q30" s="32"/>
    </row>
    <row r="31" spans="1:17" ht="15.75" customHeight="1" thickBot="1">
      <c r="A31" s="69" t="s">
        <v>88</v>
      </c>
      <c r="B31" s="41" t="s">
        <v>89</v>
      </c>
      <c r="C31" s="58">
        <f>'Cardiac Drugs - Table 1'!H41</f>
        <v>1</v>
      </c>
      <c r="D31" s="39" t="s">
        <v>38</v>
      </c>
      <c r="E31" s="44"/>
      <c r="G31" s="72" t="s">
        <v>88</v>
      </c>
      <c r="H31" s="41" t="s">
        <v>89</v>
      </c>
      <c r="I31" s="58">
        <f>'Cardiac Drugs - Table 1'!H42</f>
        <v>2.2222222222222223</v>
      </c>
      <c r="J31" s="39" t="s">
        <v>38</v>
      </c>
      <c r="K31" s="31"/>
      <c r="M31" s="73" t="s">
        <v>88</v>
      </c>
      <c r="N31" s="41" t="s">
        <v>89</v>
      </c>
      <c r="O31" s="58">
        <f>'Cardiac Drugs - Table 1'!H46</f>
        <v>2.5</v>
      </c>
      <c r="P31" s="42" t="s">
        <v>130</v>
      </c>
      <c r="Q31" s="31"/>
    </row>
    <row r="32" spans="1:17" ht="15.75" customHeight="1">
      <c r="A32" s="176" t="s">
        <v>220</v>
      </c>
      <c r="B32" s="234" t="str">
        <f>UPPER('Cardiac Drugs - Table 1'!C1)</f>
        <v>IRON MAN</v>
      </c>
      <c r="C32" s="234"/>
      <c r="D32" s="234"/>
      <c r="E32" s="235"/>
      <c r="G32" s="176" t="s">
        <v>220</v>
      </c>
      <c r="H32" s="234" t="str">
        <f>UPPER('Cardiac Drugs - Table 1'!C1)</f>
        <v>IRON MAN</v>
      </c>
      <c r="I32" s="234"/>
      <c r="J32" s="234"/>
      <c r="K32" s="235"/>
      <c r="M32" s="176" t="s">
        <v>220</v>
      </c>
      <c r="N32" s="234" t="str">
        <f>UPPER('Cardiac Drugs - Table 1'!C1)</f>
        <v>IRON MAN</v>
      </c>
      <c r="O32" s="234"/>
      <c r="P32" s="234"/>
      <c r="Q32" s="235"/>
    </row>
    <row r="33" spans="1:17" ht="15.75" customHeight="1" thickBot="1">
      <c r="A33" s="177" t="s">
        <v>85</v>
      </c>
      <c r="B33" s="213" t="str">
        <f>'Cardiac Drugs - Table 1'!C2</f>
        <v>T1234567A</v>
      </c>
      <c r="C33" s="213"/>
      <c r="D33" s="213"/>
      <c r="E33" s="214"/>
      <c r="G33" s="177" t="s">
        <v>85</v>
      </c>
      <c r="H33" s="213" t="str">
        <f>'Cardiac Drugs - Table 1'!C2</f>
        <v>T1234567A</v>
      </c>
      <c r="I33" s="213"/>
      <c r="J33" s="213"/>
      <c r="K33" s="214"/>
      <c r="M33" s="177" t="s">
        <v>85</v>
      </c>
      <c r="N33" s="213" t="str">
        <f>'Cardiac Drugs - Table 1'!C2</f>
        <v>T1234567A</v>
      </c>
      <c r="O33" s="213"/>
      <c r="P33" s="213"/>
      <c r="Q33" s="214"/>
    </row>
    <row r="34" spans="1:17" ht="15.75" customHeight="1" thickBot="1">
      <c r="A34" s="70" t="s">
        <v>131</v>
      </c>
      <c r="B34" s="49" t="str">
        <f>_xlfn.CONCAT('Cardiac Drugs - Table 1'!C3)</f>
        <v>CICU</v>
      </c>
      <c r="C34" s="51" t="s">
        <v>86</v>
      </c>
      <c r="D34" s="215" t="str">
        <f>_xlfn.CONCAT('Cardiac Drugs - Table 1'!G2)</f>
        <v/>
      </c>
      <c r="E34" s="216"/>
      <c r="G34" s="70" t="s">
        <v>131</v>
      </c>
      <c r="H34" s="49" t="str">
        <f>_xlfn.CONCAT('Cardiac Drugs - Table 1'!C3)</f>
        <v>CICU</v>
      </c>
      <c r="I34" s="51" t="s">
        <v>86</v>
      </c>
      <c r="J34" s="215" t="str">
        <f>_xlfn.CONCAT('Cardiac Drugs - Table 1'!G2)</f>
        <v/>
      </c>
      <c r="K34" s="216"/>
      <c r="M34" s="70" t="s">
        <v>131</v>
      </c>
      <c r="N34" s="50" t="str">
        <f>_xlfn.CONCAT('Cardiac Drugs - Table 1'!C3)</f>
        <v>CICU</v>
      </c>
      <c r="O34" s="51" t="s">
        <v>86</v>
      </c>
      <c r="P34" s="215" t="str">
        <f>_xlfn.CONCAT('Cardiac Drugs - Table 1'!G2)</f>
        <v/>
      </c>
      <c r="Q34" s="216"/>
    </row>
    <row r="35" spans="1:17" ht="16.7" customHeight="1" thickBot="1">
      <c r="A35" s="71" t="s">
        <v>132</v>
      </c>
      <c r="B35" s="68">
        <f>'Cardiac Drugs - Table 1'!G1</f>
        <v>45309</v>
      </c>
      <c r="C35" s="48" t="s">
        <v>87</v>
      </c>
      <c r="D35" s="215" t="str">
        <f>_xlfn.CONCAT('Cardiac Drugs - Table 1'!G3)</f>
        <v/>
      </c>
      <c r="E35" s="216"/>
      <c r="G35" s="71" t="s">
        <v>132</v>
      </c>
      <c r="H35" s="68">
        <f>'Cardiac Drugs - Table 1'!G1</f>
        <v>45309</v>
      </c>
      <c r="I35" s="48" t="s">
        <v>87</v>
      </c>
      <c r="J35" s="215" t="str">
        <f>_xlfn.CONCAT('Cardiac Drugs - Table 1'!G3)</f>
        <v/>
      </c>
      <c r="K35" s="216"/>
      <c r="M35" s="71" t="s">
        <v>132</v>
      </c>
      <c r="N35" s="68">
        <f>'Cardiac Drugs - Table 1'!G1</f>
        <v>45309</v>
      </c>
      <c r="O35" s="48" t="s">
        <v>87</v>
      </c>
      <c r="P35" s="215" t="str">
        <f>_xlfn.CONCAT('Cardiac Drugs - Table 1'!G3)</f>
        <v/>
      </c>
      <c r="Q35" s="216"/>
    </row>
    <row r="36" spans="1:17" ht="16.7" customHeight="1" thickBot="1">
      <c r="A36" s="247" t="str">
        <f>UPPER('Cardiac Drugs - Table 1'!B47)</f>
        <v xml:space="preserve">TRANEXEMIC ACID </v>
      </c>
      <c r="B36" s="248"/>
      <c r="C36" s="248"/>
      <c r="D36" s="248"/>
      <c r="E36" s="249"/>
      <c r="G36" s="243" t="str">
        <f>UPPER('Cardiac Drugs - Table 1'!B48)</f>
        <v>DEXMEDETOMIDINE (NEONATE)</v>
      </c>
      <c r="H36" s="244"/>
      <c r="I36" s="245"/>
      <c r="J36" s="245"/>
      <c r="K36" s="246"/>
      <c r="M36" s="239" t="str">
        <f>UPPER('Cardiac Drugs - Table 1'!B49)</f>
        <v>DEXMEDETOMIDINE (CICU)</v>
      </c>
      <c r="N36" s="240"/>
      <c r="O36" s="241"/>
      <c r="P36" s="241"/>
      <c r="Q36" s="242"/>
    </row>
    <row r="37" spans="1:17" ht="15.75" customHeight="1" thickBot="1">
      <c r="A37" s="116" t="str">
        <f>'Cardiac Drugs - Table 1'!E47</f>
        <v>3000mg</v>
      </c>
      <c r="B37" s="38" t="s">
        <v>103</v>
      </c>
      <c r="C37" s="38"/>
      <c r="D37" s="38"/>
      <c r="E37" s="43"/>
      <c r="G37" s="45">
        <f>'Cardiac Drugs - Table 1'!E48</f>
        <v>30</v>
      </c>
      <c r="H37" s="38" t="s">
        <v>105</v>
      </c>
      <c r="I37" s="38"/>
      <c r="J37" s="38"/>
      <c r="K37" s="43"/>
      <c r="M37" s="45">
        <f>'Cardiac Drugs - Table 1'!E49</f>
        <v>200</v>
      </c>
      <c r="N37" s="38" t="s">
        <v>105</v>
      </c>
      <c r="O37" s="38"/>
      <c r="P37" s="38"/>
      <c r="Q37" s="43"/>
    </row>
    <row r="38" spans="1:17" ht="15.75" customHeight="1" thickBot="1">
      <c r="A38" s="175">
        <f>'Cardiac Drugs - Table 1'!G47</f>
        <v>7.4999999999999997E-2</v>
      </c>
      <c r="B38" s="42" t="s">
        <v>101</v>
      </c>
      <c r="C38" s="57"/>
      <c r="D38" s="39"/>
      <c r="E38" s="44"/>
      <c r="G38" s="69" t="s">
        <v>88</v>
      </c>
      <c r="H38" s="41" t="s">
        <v>89</v>
      </c>
      <c r="I38" s="58">
        <f>'Cardiac Drugs - Table 1'!H48</f>
        <v>0.2</v>
      </c>
      <c r="J38" s="39" t="s">
        <v>68</v>
      </c>
      <c r="K38" s="44"/>
      <c r="M38" s="69" t="s">
        <v>88</v>
      </c>
      <c r="N38" s="41" t="s">
        <v>89</v>
      </c>
      <c r="O38" s="58">
        <f>'Cardiac Drugs - Table 1'!H49</f>
        <v>1.3333333333333333</v>
      </c>
      <c r="P38" s="39" t="s">
        <v>68</v>
      </c>
      <c r="Q38" s="44"/>
    </row>
    <row r="39" spans="1:17" ht="15.75" customHeight="1">
      <c r="A39" s="176" t="s">
        <v>220</v>
      </c>
      <c r="B39" s="234" t="str">
        <f>UPPER('Cardiac Drugs - Table 1'!C1)</f>
        <v>IRON MAN</v>
      </c>
      <c r="C39" s="234"/>
      <c r="D39" s="234"/>
      <c r="E39" s="235"/>
      <c r="G39" s="176" t="s">
        <v>220</v>
      </c>
      <c r="H39" s="234" t="str">
        <f>UPPER('Cardiac Drugs - Table 1'!C1)</f>
        <v>IRON MAN</v>
      </c>
      <c r="I39" s="234"/>
      <c r="J39" s="234"/>
      <c r="K39" s="235"/>
      <c r="M39" s="176" t="s">
        <v>220</v>
      </c>
      <c r="N39" s="234" t="str">
        <f>UPPER('Cardiac Drugs - Table 1'!C1)</f>
        <v>IRON MAN</v>
      </c>
      <c r="O39" s="234"/>
      <c r="P39" s="234"/>
      <c r="Q39" s="235"/>
    </row>
    <row r="40" spans="1:17" ht="15.75" customHeight="1" thickBot="1">
      <c r="A40" s="177" t="s">
        <v>85</v>
      </c>
      <c r="B40" s="213" t="str">
        <f>'Cardiac Drugs - Table 1'!C2</f>
        <v>T1234567A</v>
      </c>
      <c r="C40" s="213"/>
      <c r="D40" s="213"/>
      <c r="E40" s="214"/>
      <c r="G40" s="177" t="s">
        <v>85</v>
      </c>
      <c r="H40" s="213" t="str">
        <f>'Cardiac Drugs - Table 1'!C2</f>
        <v>T1234567A</v>
      </c>
      <c r="I40" s="213"/>
      <c r="J40" s="213"/>
      <c r="K40" s="214"/>
      <c r="M40" s="177" t="s">
        <v>85</v>
      </c>
      <c r="N40" s="213" t="str">
        <f>'Cardiac Drugs - Table 1'!C2</f>
        <v>T1234567A</v>
      </c>
      <c r="O40" s="213"/>
      <c r="P40" s="213"/>
      <c r="Q40" s="214"/>
    </row>
    <row r="41" spans="1:17" ht="15.75" customHeight="1" thickBot="1">
      <c r="A41" s="70" t="s">
        <v>131</v>
      </c>
      <c r="B41" s="49" t="str">
        <f>_xlfn.CONCAT('Cardiac Drugs - Table 1'!C3)</f>
        <v>CICU</v>
      </c>
      <c r="C41" s="51" t="s">
        <v>86</v>
      </c>
      <c r="D41" s="215" t="str">
        <f>_xlfn.CONCAT('Cardiac Drugs - Table 1'!G2)</f>
        <v/>
      </c>
      <c r="E41" s="216"/>
      <c r="G41" s="70" t="s">
        <v>131</v>
      </c>
      <c r="H41" s="50" t="str">
        <f>_xlfn.CONCAT('Cardiac Drugs - Table 1'!C3)</f>
        <v>CICU</v>
      </c>
      <c r="I41" s="51" t="s">
        <v>86</v>
      </c>
      <c r="J41" s="215" t="str">
        <f>_xlfn.CONCAT('Cardiac Drugs - Table 1'!G2)</f>
        <v/>
      </c>
      <c r="K41" s="216"/>
      <c r="M41" s="70" t="s">
        <v>131</v>
      </c>
      <c r="N41" s="50" t="str">
        <f>_xlfn.CONCAT('Cardiac Drugs - Table 1'!C3)</f>
        <v>CICU</v>
      </c>
      <c r="O41" s="51" t="s">
        <v>86</v>
      </c>
      <c r="P41" s="215" t="str">
        <f>_xlfn.CONCAT('Cardiac Drugs - Table 1'!G2)</f>
        <v/>
      </c>
      <c r="Q41" s="216"/>
    </row>
    <row r="42" spans="1:17" ht="16.7" customHeight="1" thickBot="1">
      <c r="A42" s="71" t="s">
        <v>132</v>
      </c>
      <c r="B42" s="68">
        <f>'Cardiac Drugs - Table 1'!G1</f>
        <v>45309</v>
      </c>
      <c r="C42" s="48" t="s">
        <v>87</v>
      </c>
      <c r="D42" s="215" t="str">
        <f>_xlfn.CONCAT('Cardiac Drugs - Table 1'!G3)</f>
        <v/>
      </c>
      <c r="E42" s="216"/>
      <c r="G42" s="71" t="s">
        <v>132</v>
      </c>
      <c r="H42" s="68">
        <f>'Cardiac Drugs - Table 1'!G1</f>
        <v>45309</v>
      </c>
      <c r="I42" s="48" t="s">
        <v>87</v>
      </c>
      <c r="J42" s="215" t="str">
        <f>_xlfn.CONCAT('Cardiac Drugs - Table 1'!G3)</f>
        <v/>
      </c>
      <c r="K42" s="216"/>
      <c r="M42" s="71" t="s">
        <v>132</v>
      </c>
      <c r="N42" s="68">
        <f>'Cardiac Drugs - Table 1'!G1</f>
        <v>45309</v>
      </c>
      <c r="O42" s="48" t="s">
        <v>87</v>
      </c>
      <c r="P42" s="215" t="str">
        <f>_xlfn.CONCAT('Cardiac Drugs - Table 1'!G3)</f>
        <v/>
      </c>
      <c r="Q42" s="216"/>
    </row>
    <row r="43" spans="1:17" ht="16.7" customHeight="1" thickBot="1">
      <c r="A43" s="236" t="str">
        <f>UPPER('Cardiac Drugs - Table 1'!B53)</f>
        <v>MORPHINE</v>
      </c>
      <c r="B43" s="237"/>
      <c r="C43" s="237"/>
      <c r="D43" s="237"/>
      <c r="E43" s="238"/>
      <c r="G43" s="236" t="str">
        <f>UPPER('Cardiac Drugs - Table 1'!B55)</f>
        <v>MORPHINE</v>
      </c>
      <c r="H43" s="237"/>
      <c r="I43" s="237"/>
      <c r="J43" s="237"/>
      <c r="K43" s="238"/>
      <c r="M43" s="231"/>
      <c r="N43" s="232"/>
      <c r="O43" s="232"/>
      <c r="P43" s="232"/>
      <c r="Q43" s="233"/>
    </row>
    <row r="44" spans="1:17" ht="15.75" customHeight="1" thickBot="1">
      <c r="A44" s="45">
        <f>'Cardiac Drugs - Table 1'!E53</f>
        <v>3</v>
      </c>
      <c r="B44" s="38" t="s">
        <v>106</v>
      </c>
      <c r="C44" s="38"/>
      <c r="D44" s="38"/>
      <c r="E44" s="43"/>
      <c r="G44" s="56">
        <f>'Cardiac Drugs - Table 1'!E55</f>
        <v>50</v>
      </c>
      <c r="H44" s="38" t="s">
        <v>106</v>
      </c>
      <c r="I44" s="38"/>
      <c r="J44" s="38"/>
      <c r="K44" s="43"/>
      <c r="M44" s="56"/>
      <c r="N44" s="38"/>
      <c r="O44" s="38"/>
      <c r="P44" s="38"/>
      <c r="Q44" s="43"/>
    </row>
    <row r="45" spans="1:17" ht="15.75" customHeight="1" thickBot="1">
      <c r="A45" s="69" t="s">
        <v>88</v>
      </c>
      <c r="B45" s="41" t="s">
        <v>89</v>
      </c>
      <c r="C45" s="55">
        <f>'Cardiac Drugs - Table 1'!H53</f>
        <v>20</v>
      </c>
      <c r="D45" s="39" t="s">
        <v>68</v>
      </c>
      <c r="E45" s="44"/>
      <c r="G45" s="69" t="s">
        <v>88</v>
      </c>
      <c r="H45" s="41" t="s">
        <v>89</v>
      </c>
      <c r="I45" s="55">
        <f>'Cardiac Drugs - Table 1'!H55</f>
        <v>1</v>
      </c>
      <c r="J45" s="39" t="s">
        <v>102</v>
      </c>
      <c r="K45" s="44"/>
      <c r="M45" s="69"/>
      <c r="N45" s="41"/>
      <c r="O45" s="55"/>
      <c r="P45" s="39"/>
      <c r="Q45" s="44"/>
    </row>
    <row r="46" spans="1:17" ht="15.75" customHeight="1">
      <c r="A46" s="176" t="s">
        <v>220</v>
      </c>
      <c r="B46" s="234" t="str">
        <f>UPPER('Cardiac Drugs - Table 1'!C1)</f>
        <v>IRON MAN</v>
      </c>
      <c r="C46" s="234"/>
      <c r="D46" s="234"/>
      <c r="E46" s="235"/>
      <c r="G46" s="176" t="s">
        <v>220</v>
      </c>
      <c r="H46" s="234" t="str">
        <f>UPPER('Cardiac Drugs - Table 1'!C1)</f>
        <v>IRON MAN</v>
      </c>
      <c r="I46" s="234"/>
      <c r="J46" s="234"/>
      <c r="K46" s="235"/>
      <c r="M46" s="176" t="s">
        <v>220</v>
      </c>
      <c r="N46" s="234" t="str">
        <f>UPPER('Cardiac Drugs - Table 1'!C1)</f>
        <v>IRON MAN</v>
      </c>
      <c r="O46" s="234"/>
      <c r="P46" s="234"/>
      <c r="Q46" s="235"/>
    </row>
    <row r="47" spans="1:17" ht="15.75" customHeight="1" thickBot="1">
      <c r="A47" s="177" t="s">
        <v>85</v>
      </c>
      <c r="B47" s="213" t="str">
        <f>'Cardiac Drugs - Table 1'!C2</f>
        <v>T1234567A</v>
      </c>
      <c r="C47" s="213"/>
      <c r="D47" s="213"/>
      <c r="E47" s="214"/>
      <c r="G47" s="177" t="s">
        <v>85</v>
      </c>
      <c r="H47" s="213" t="str">
        <f>'Cardiac Drugs - Table 1'!C2</f>
        <v>T1234567A</v>
      </c>
      <c r="I47" s="213"/>
      <c r="J47" s="213"/>
      <c r="K47" s="214"/>
      <c r="M47" s="177" t="s">
        <v>85</v>
      </c>
      <c r="N47" s="213" t="str">
        <f>'Cardiac Drugs - Table 1'!C2</f>
        <v>T1234567A</v>
      </c>
      <c r="O47" s="213"/>
      <c r="P47" s="213"/>
      <c r="Q47" s="214"/>
    </row>
    <row r="48" spans="1:17" ht="15.75" customHeight="1" thickBot="1">
      <c r="A48" s="70" t="s">
        <v>131</v>
      </c>
      <c r="B48" s="49" t="str">
        <f>_xlfn.CONCAT('Cardiac Drugs - Table 1'!C3)</f>
        <v>CICU</v>
      </c>
      <c r="C48" s="51" t="s">
        <v>86</v>
      </c>
      <c r="D48" s="215" t="str">
        <f>_xlfn.CONCAT('Cardiac Drugs - Table 1'!G2)</f>
        <v/>
      </c>
      <c r="E48" s="216"/>
      <c r="G48" s="70" t="s">
        <v>131</v>
      </c>
      <c r="H48" s="49" t="str">
        <f>_xlfn.CONCAT('Cardiac Drugs - Table 1'!C3)</f>
        <v>CICU</v>
      </c>
      <c r="I48" s="51" t="s">
        <v>86</v>
      </c>
      <c r="J48" s="215" t="str">
        <f>_xlfn.CONCAT('Cardiac Drugs - Table 1'!G2)</f>
        <v/>
      </c>
      <c r="K48" s="216"/>
      <c r="M48" s="70" t="s">
        <v>131</v>
      </c>
      <c r="N48" s="49" t="str">
        <f>_xlfn.CONCAT('Cardiac Drugs - Table 1'!C3)</f>
        <v>CICU</v>
      </c>
      <c r="O48" s="51" t="s">
        <v>86</v>
      </c>
      <c r="P48" s="215" t="str">
        <f>_xlfn.CONCAT('Cardiac Drugs - Table 1'!G2)</f>
        <v/>
      </c>
      <c r="Q48" s="216"/>
    </row>
    <row r="49" spans="1:17" ht="16.7" customHeight="1" thickBot="1">
      <c r="A49" s="71" t="s">
        <v>132</v>
      </c>
      <c r="B49" s="68">
        <f>'Cardiac Drugs - Table 1'!G1</f>
        <v>45309</v>
      </c>
      <c r="C49" s="48" t="s">
        <v>87</v>
      </c>
      <c r="D49" s="215" t="str">
        <f>_xlfn.CONCAT('Cardiac Drugs - Table 1'!G3)</f>
        <v/>
      </c>
      <c r="E49" s="216"/>
      <c r="G49" s="71" t="s">
        <v>132</v>
      </c>
      <c r="H49" s="68">
        <f>'Cardiac Drugs - Table 1'!G1</f>
        <v>45309</v>
      </c>
      <c r="I49" s="48" t="s">
        <v>87</v>
      </c>
      <c r="J49" s="215" t="str">
        <f>_xlfn.CONCAT('Cardiac Drugs - Table 1'!G3)</f>
        <v/>
      </c>
      <c r="K49" s="216"/>
      <c r="M49" s="71" t="s">
        <v>132</v>
      </c>
      <c r="N49" s="68">
        <f>'Cardiac Drugs - Table 1'!G1</f>
        <v>45309</v>
      </c>
      <c r="O49" s="48" t="s">
        <v>87</v>
      </c>
      <c r="P49" s="215" t="str">
        <f>_xlfn.CONCAT('Cardiac Drugs - Table 1'!G3)</f>
        <v/>
      </c>
      <c r="Q49" s="216"/>
    </row>
    <row r="50" spans="1:17" ht="42.75" customHeight="1"/>
  </sheetData>
  <sheetProtection algorithmName="SHA-512" hashValue="dpoG1fVmChyQS46nRmmNKB4yQuGT02WBPTk+r6oNzLfI5x25fOHlasJJhj+F2HPlV13mcSfdcKwV4Evry5URug==" saltValue="KhdjEzGmFlF4LPsgfnfvsQ==" spinCount="100000" sheet="1" objects="1" scenarios="1" selectLockedCells="1" selectUnlockedCells="1"/>
  <mergeCells count="105">
    <mergeCell ref="N32:Q32"/>
    <mergeCell ref="N33:Q33"/>
    <mergeCell ref="P35:Q35"/>
    <mergeCell ref="D34:E34"/>
    <mergeCell ref="J34:K34"/>
    <mergeCell ref="D35:E35"/>
    <mergeCell ref="J35:K35"/>
    <mergeCell ref="B32:E32"/>
    <mergeCell ref="H32:K32"/>
    <mergeCell ref="B33:E33"/>
    <mergeCell ref="H33:K33"/>
    <mergeCell ref="P34:Q34"/>
    <mergeCell ref="D27:E27"/>
    <mergeCell ref="J27:K27"/>
    <mergeCell ref="P27:Q27"/>
    <mergeCell ref="D28:E28"/>
    <mergeCell ref="J28:K28"/>
    <mergeCell ref="P28:Q28"/>
    <mergeCell ref="A29:E29"/>
    <mergeCell ref="G29:K29"/>
    <mergeCell ref="M29:Q29"/>
    <mergeCell ref="A22:E22"/>
    <mergeCell ref="G22:K22"/>
    <mergeCell ref="M22:Q22"/>
    <mergeCell ref="B25:E25"/>
    <mergeCell ref="H25:K25"/>
    <mergeCell ref="N25:Q25"/>
    <mergeCell ref="B26:E26"/>
    <mergeCell ref="H26:K26"/>
    <mergeCell ref="N26:Q26"/>
    <mergeCell ref="P20:Q20"/>
    <mergeCell ref="P21:Q21"/>
    <mergeCell ref="J20:K20"/>
    <mergeCell ref="J21:K21"/>
    <mergeCell ref="D20:E20"/>
    <mergeCell ref="D21:E21"/>
    <mergeCell ref="A1:E1"/>
    <mergeCell ref="A8:E8"/>
    <mergeCell ref="D6:E6"/>
    <mergeCell ref="J6:K6"/>
    <mergeCell ref="J7:K7"/>
    <mergeCell ref="D7:E7"/>
    <mergeCell ref="B4:E4"/>
    <mergeCell ref="H4:K4"/>
    <mergeCell ref="H5:K5"/>
    <mergeCell ref="B5:E5"/>
    <mergeCell ref="M1:Q1"/>
    <mergeCell ref="M8:Q8"/>
    <mergeCell ref="P6:Q6"/>
    <mergeCell ref="P7:Q7"/>
    <mergeCell ref="G1:K1"/>
    <mergeCell ref="G8:K8"/>
    <mergeCell ref="N4:Q4"/>
    <mergeCell ref="N5:Q5"/>
    <mergeCell ref="N12:Q12"/>
    <mergeCell ref="N11:Q11"/>
    <mergeCell ref="B19:E19"/>
    <mergeCell ref="B18:E18"/>
    <mergeCell ref="H19:K19"/>
    <mergeCell ref="H18:K18"/>
    <mergeCell ref="N19:Q19"/>
    <mergeCell ref="N18:Q18"/>
    <mergeCell ref="B11:E11"/>
    <mergeCell ref="B12:E12"/>
    <mergeCell ref="H11:K11"/>
    <mergeCell ref="H12:K12"/>
    <mergeCell ref="A15:E15"/>
    <mergeCell ref="G15:K15"/>
    <mergeCell ref="M15:Q15"/>
    <mergeCell ref="D13:E13"/>
    <mergeCell ref="D14:E14"/>
    <mergeCell ref="J13:K13"/>
    <mergeCell ref="J14:K14"/>
    <mergeCell ref="P13:Q13"/>
    <mergeCell ref="P14:Q14"/>
    <mergeCell ref="A43:E43"/>
    <mergeCell ref="B46:E46"/>
    <mergeCell ref="B47:E47"/>
    <mergeCell ref="D48:E48"/>
    <mergeCell ref="D49:E49"/>
    <mergeCell ref="A36:E36"/>
    <mergeCell ref="B39:E39"/>
    <mergeCell ref="B40:E40"/>
    <mergeCell ref="D41:E41"/>
    <mergeCell ref="D42:E42"/>
    <mergeCell ref="M36:Q36"/>
    <mergeCell ref="N39:Q39"/>
    <mergeCell ref="N40:Q40"/>
    <mergeCell ref="P41:Q41"/>
    <mergeCell ref="P42:Q42"/>
    <mergeCell ref="G36:K36"/>
    <mergeCell ref="H39:K39"/>
    <mergeCell ref="H40:K40"/>
    <mergeCell ref="J41:K41"/>
    <mergeCell ref="J42:K42"/>
    <mergeCell ref="M43:Q43"/>
    <mergeCell ref="N46:Q46"/>
    <mergeCell ref="N47:Q47"/>
    <mergeCell ref="P48:Q48"/>
    <mergeCell ref="P49:Q49"/>
    <mergeCell ref="G43:K43"/>
    <mergeCell ref="H46:K46"/>
    <mergeCell ref="H47:K47"/>
    <mergeCell ref="J48:K48"/>
    <mergeCell ref="J49:K49"/>
  </mergeCells>
  <pageMargins left="0.27559055118110237" right="0.19685039370078741" top="0.59055118110236227" bottom="0" header="0" footer="0"/>
  <pageSetup paperSize="9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CE1B294E-8E1E-46E7-A239-C505AE05C561}">
            <xm:f>'Cardiac Drugs - Table 1'!$C$6&lt;=50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M43:Q45</xm:sqref>
        </x14:conditionalFormatting>
        <x14:conditionalFormatting xmlns:xm="http://schemas.microsoft.com/office/excel/2006/main">
          <x14:cfRule type="expression" priority="22" id="{4F38DB6D-8DC0-4B83-800B-E65E0E66DF65}">
            <xm:f>'Cardiac Drugs - Table 1'!$C$6&gt;10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A1:E3</xm:sqref>
        </x14:conditionalFormatting>
        <x14:conditionalFormatting xmlns:xm="http://schemas.microsoft.com/office/excel/2006/main">
          <x14:cfRule type="expression" priority="21" id="{3E97C3EB-3822-4EDF-8910-AA3485BB8AE2}">
            <xm:f>'Cardiac Drugs - Table 1'!$C$6&lt;=10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G1:K3</xm:sqref>
        </x14:conditionalFormatting>
        <x14:conditionalFormatting xmlns:xm="http://schemas.microsoft.com/office/excel/2006/main">
          <x14:cfRule type="expression" priority="20" id="{924F5CAD-D839-4341-960B-9B2843D3AB9A}">
            <xm:f>'Cardiac Drugs - Table 1'!$C$6&gt;10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M1:Q3</xm:sqref>
        </x14:conditionalFormatting>
        <x14:conditionalFormatting xmlns:xm="http://schemas.microsoft.com/office/excel/2006/main">
          <x14:cfRule type="expression" priority="19" id="{01319AED-7325-41AD-B1E7-20AFB731396F}">
            <xm:f>'Cardiac Drugs - Table 1'!$C$6&lt;=10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A8:E10</xm:sqref>
        </x14:conditionalFormatting>
        <x14:conditionalFormatting xmlns:xm="http://schemas.microsoft.com/office/excel/2006/main">
          <x14:cfRule type="expression" priority="18" id="{C39A1384-E8CC-4FF9-80A0-695A78A4A57F}">
            <xm:f>'Cardiac Drugs - Table 1'!$C$6&gt;16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G8:K10</xm:sqref>
        </x14:conditionalFormatting>
        <x14:conditionalFormatting xmlns:xm="http://schemas.microsoft.com/office/excel/2006/main">
          <x14:cfRule type="expression" priority="16" id="{9160E85E-DF26-4FAA-9A32-B1FD3E13CBB9}">
            <xm:f>'Cardiac Drugs - Table 1'!$C$6&lt;=16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M8:Q10</xm:sqref>
        </x14:conditionalFormatting>
        <x14:conditionalFormatting xmlns:xm="http://schemas.microsoft.com/office/excel/2006/main">
          <x14:cfRule type="expression" priority="15" id="{EBC380DB-5CE0-48DC-9A15-5562A21C7C54}">
            <xm:f>'Cardiac Drugs - Table 1'!$C$6&gt;8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A15:E17</xm:sqref>
        </x14:conditionalFormatting>
        <x14:conditionalFormatting xmlns:xm="http://schemas.microsoft.com/office/excel/2006/main">
          <x14:cfRule type="expression" priority="14" id="{82877C6E-96FA-45E0-9F80-C5327E483C66}">
            <xm:f>'Cardiac Drugs - Table 1'!$C$6&lt;=8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G15:K17</xm:sqref>
        </x14:conditionalFormatting>
        <x14:conditionalFormatting xmlns:xm="http://schemas.microsoft.com/office/excel/2006/main">
          <x14:cfRule type="expression" priority="13" id="{4032B4DB-731B-4CCA-8B02-64AF5C5BA9A4}">
            <xm:f>'Cardiac Drugs - Table 1'!$C$6&gt;4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M15:Q17</xm:sqref>
        </x14:conditionalFormatting>
        <x14:conditionalFormatting xmlns:xm="http://schemas.microsoft.com/office/excel/2006/main">
          <x14:cfRule type="expression" priority="12" id="{F6D4AEB7-1FDD-4AA0-AF75-0F4B3332E59F}">
            <xm:f>'Cardiac Drugs - Table 1'!$C$6&lt;=4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A22:E24</xm:sqref>
        </x14:conditionalFormatting>
        <x14:conditionalFormatting xmlns:xm="http://schemas.microsoft.com/office/excel/2006/main">
          <x14:cfRule type="expression" priority="11" id="{1D5705B7-76BF-4316-BE6A-B4BA9FB0AACD}">
            <xm:f>'Cardiac Drugs - Table 1'!$C$6&gt;4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G22:K24</xm:sqref>
        </x14:conditionalFormatting>
        <x14:conditionalFormatting xmlns:xm="http://schemas.microsoft.com/office/excel/2006/main">
          <x14:cfRule type="expression" priority="10" id="{82EF8965-EAC4-4FFB-A6A4-5E6BC18E52DF}">
            <xm:f>'Cardiac Drugs - Table 1'!$C$6&lt;=4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M22:Q24</xm:sqref>
        </x14:conditionalFormatting>
        <x14:conditionalFormatting xmlns:xm="http://schemas.microsoft.com/office/excel/2006/main">
          <x14:cfRule type="expression" priority="9" id="{5E9A880D-13E8-451C-8E45-C1EB2EC2DDF8}">
            <xm:f>'Cardiac Drugs - Table 1'!$C$6&gt;7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A29:E31</xm:sqref>
        </x14:conditionalFormatting>
        <x14:conditionalFormatting xmlns:xm="http://schemas.microsoft.com/office/excel/2006/main">
          <x14:cfRule type="expression" priority="8" id="{C8270C38-CD66-4A35-966A-33E1FD85874B}">
            <xm:f>'Cardiac Drugs - Table 1'!$C$6&lt;=7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G29:K31</xm:sqref>
        </x14:conditionalFormatting>
        <x14:conditionalFormatting xmlns:xm="http://schemas.microsoft.com/office/excel/2006/main">
          <x14:cfRule type="expression" priority="7" id="{084A4350-034C-47BC-834F-C4913983A917}">
            <xm:f>'Cardiac Drugs - Table 1'!$C$6&gt;40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M29:Q31</xm:sqref>
        </x14:conditionalFormatting>
        <x14:conditionalFormatting xmlns:xm="http://schemas.microsoft.com/office/excel/2006/main">
          <x14:cfRule type="expression" priority="6" id="{54C76754-9FAC-4A7E-B12E-EDC15F017850}">
            <xm:f>'Cardiac Drugs - Table 1'!$C$6&lt;=40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A36:E36 A38:E38 B37:E37</xm:sqref>
        </x14:conditionalFormatting>
        <x14:conditionalFormatting xmlns:xm="http://schemas.microsoft.com/office/excel/2006/main">
          <x14:cfRule type="expression" priority="5" id="{3D683D8D-F6B9-42C9-A025-F1B4346D1669}">
            <xm:f>'Cardiac Drugs - Table 1'!$C$6&lt;=40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A37</xm:sqref>
        </x14:conditionalFormatting>
        <x14:conditionalFormatting xmlns:xm="http://schemas.microsoft.com/office/excel/2006/main">
          <x14:cfRule type="expression" priority="2" id="{40BA998E-0D7D-432A-938E-C2C04C70F7FD}">
            <xm:f>'Cardiac Drugs - Table 1'!$C$6&gt;50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A43:E45</xm:sqref>
        </x14:conditionalFormatting>
        <x14:conditionalFormatting xmlns:xm="http://schemas.microsoft.com/office/excel/2006/main">
          <x14:cfRule type="expression" priority="1" id="{32E8E81E-12E8-4038-9CFF-71DC6B8158FF}">
            <xm:f>'Cardiac Drugs - Table 1'!$C$6&lt;=50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G43:K45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AE46-9F82-4F3A-ABE5-8CE70993907A}">
  <sheetPr codeName="Sheet7">
    <pageSetUpPr fitToPage="1"/>
  </sheetPr>
  <dimension ref="A1:R49"/>
  <sheetViews>
    <sheetView zoomScale="160" zoomScaleNormal="160" zoomScalePageLayoutView="140" workbookViewId="0">
      <selection sqref="A1:E1"/>
    </sheetView>
  </sheetViews>
  <sheetFormatPr defaultColWidth="7.42578125" defaultRowHeight="12.75"/>
  <cols>
    <col min="1" max="5" width="6.5703125" style="36" customWidth="1"/>
    <col min="6" max="6" width="1.28515625" style="36" customWidth="1"/>
    <col min="7" max="11" width="6.5703125" style="36" customWidth="1"/>
    <col min="12" max="12" width="1.28515625" style="36" customWidth="1"/>
    <col min="13" max="17" width="6.5703125" style="36" customWidth="1"/>
    <col min="18" max="18" width="3.85546875" style="36" customWidth="1"/>
    <col min="19" max="16384" width="7.42578125" style="36"/>
  </cols>
  <sheetData>
    <row r="1" spans="1:18" ht="16.7" customHeight="1" thickBot="1">
      <c r="A1" s="250" t="str">
        <f>UPPER('Cardiac Drugs - Table 1'!B26)</f>
        <v>ADRENALINE</v>
      </c>
      <c r="B1" s="252"/>
      <c r="C1" s="252"/>
      <c r="D1" s="252"/>
      <c r="E1" s="253"/>
      <c r="G1" s="250" t="str">
        <f>UPPER('Cardiac Drugs - Table 1'!B28)</f>
        <v>ADRENALINE</v>
      </c>
      <c r="H1" s="252"/>
      <c r="I1" s="252"/>
      <c r="J1" s="252"/>
      <c r="K1" s="253"/>
      <c r="M1" s="250" t="str">
        <f>UPPER('Cardiac Drugs - Table 1'!B27)</f>
        <v>NORADRENALINE</v>
      </c>
      <c r="N1" s="252"/>
      <c r="O1" s="252"/>
      <c r="P1" s="252"/>
      <c r="Q1" s="253"/>
    </row>
    <row r="2" spans="1:18" ht="16.350000000000001" customHeight="1" thickBot="1">
      <c r="A2" s="45">
        <f>'Cardiac Drugs - Table 1'!E26</f>
        <v>0.89999999999999991</v>
      </c>
      <c r="B2" s="38" t="s">
        <v>104</v>
      </c>
      <c r="C2" s="38"/>
      <c r="D2" s="38"/>
      <c r="E2" s="43"/>
      <c r="G2" s="45">
        <f>'Cardiac Drugs - Table 1'!E28</f>
        <v>3</v>
      </c>
      <c r="H2" s="38" t="s">
        <v>104</v>
      </c>
      <c r="I2" s="38"/>
      <c r="J2" s="38"/>
      <c r="K2" s="43"/>
      <c r="M2" s="45">
        <f>'Cardiac Drugs - Table 1'!E27</f>
        <v>0.89999999999999991</v>
      </c>
      <c r="N2" s="38" t="s">
        <v>104</v>
      </c>
      <c r="O2" s="38"/>
      <c r="P2" s="38"/>
      <c r="Q2" s="43"/>
    </row>
    <row r="3" spans="1:18" ht="16.350000000000001" customHeight="1" thickBot="1">
      <c r="A3" s="69" t="s">
        <v>88</v>
      </c>
      <c r="B3" s="41" t="s">
        <v>89</v>
      </c>
      <c r="C3" s="58">
        <f>'Cardiac Drugs - Table 1'!H26</f>
        <v>0.1</v>
      </c>
      <c r="D3" s="39" t="s">
        <v>38</v>
      </c>
      <c r="E3" s="44"/>
      <c r="G3" s="69" t="s">
        <v>88</v>
      </c>
      <c r="H3" s="41" t="s">
        <v>89</v>
      </c>
      <c r="I3" s="58">
        <f>'Cardiac Drugs - Table 1'!H28</f>
        <v>0.33333333333333331</v>
      </c>
      <c r="J3" s="39" t="s">
        <v>38</v>
      </c>
      <c r="K3" s="44"/>
      <c r="M3" s="69" t="s">
        <v>88</v>
      </c>
      <c r="N3" s="41" t="s">
        <v>89</v>
      </c>
      <c r="O3" s="58">
        <f>'Cardiac Drugs - Table 1'!H27</f>
        <v>0.1</v>
      </c>
      <c r="P3" s="39" t="s">
        <v>38</v>
      </c>
      <c r="Q3" s="44"/>
    </row>
    <row r="4" spans="1:18" ht="16.350000000000001" customHeight="1">
      <c r="A4" s="176" t="s">
        <v>220</v>
      </c>
      <c r="B4" s="234" t="str">
        <f>UPPER('Cardiac Drugs - Table 1'!C1)</f>
        <v>IRON MAN</v>
      </c>
      <c r="C4" s="234"/>
      <c r="D4" s="234"/>
      <c r="E4" s="235"/>
      <c r="G4" s="176" t="s">
        <v>220</v>
      </c>
      <c r="H4" s="234" t="str">
        <f>UPPER('Cardiac Drugs - Table 1'!C1)</f>
        <v>IRON MAN</v>
      </c>
      <c r="I4" s="234"/>
      <c r="J4" s="234"/>
      <c r="K4" s="235"/>
      <c r="M4" s="176" t="s">
        <v>220</v>
      </c>
      <c r="N4" s="234" t="str">
        <f>UPPER('Cardiac Drugs - Table 1'!C1)</f>
        <v>IRON MAN</v>
      </c>
      <c r="O4" s="234"/>
      <c r="P4" s="234"/>
      <c r="Q4" s="235"/>
    </row>
    <row r="5" spans="1:18" ht="15.6" customHeight="1" thickBot="1">
      <c r="A5" s="177" t="s">
        <v>85</v>
      </c>
      <c r="B5" s="213" t="str">
        <f>'Cardiac Drugs - Table 1'!C2</f>
        <v>T1234567A</v>
      </c>
      <c r="C5" s="213"/>
      <c r="D5" s="213"/>
      <c r="E5" s="214"/>
      <c r="G5" s="177" t="s">
        <v>85</v>
      </c>
      <c r="H5" s="213" t="str">
        <f>'Cardiac Drugs - Table 1'!C2</f>
        <v>T1234567A</v>
      </c>
      <c r="I5" s="213"/>
      <c r="J5" s="213"/>
      <c r="K5" s="214"/>
      <c r="M5" s="177" t="s">
        <v>85</v>
      </c>
      <c r="N5" s="213" t="str">
        <f>'Cardiac Drugs - Table 1'!C2</f>
        <v>T1234567A</v>
      </c>
      <c r="O5" s="213"/>
      <c r="P5" s="213"/>
      <c r="Q5" s="214"/>
    </row>
    <row r="6" spans="1:18" ht="15.75" customHeight="1" thickBot="1">
      <c r="A6" s="70" t="s">
        <v>131</v>
      </c>
      <c r="B6" s="50" t="str">
        <f>_xlfn.CONCAT('Cardiac Drugs - Table 1'!C3)</f>
        <v>CICU</v>
      </c>
      <c r="C6" s="51" t="s">
        <v>86</v>
      </c>
      <c r="D6" s="215" t="str">
        <f>_xlfn.CONCAT('Cardiac Drugs - Table 1'!G2)</f>
        <v/>
      </c>
      <c r="E6" s="216"/>
      <c r="G6" s="70" t="s">
        <v>131</v>
      </c>
      <c r="H6" s="50" t="str">
        <f>_xlfn.CONCAT('Cardiac Drugs - Table 1'!C3)</f>
        <v>CICU</v>
      </c>
      <c r="I6" s="51" t="s">
        <v>86</v>
      </c>
      <c r="J6" s="215" t="str">
        <f>_xlfn.CONCAT('Cardiac Drugs - Table 1'!G2)</f>
        <v/>
      </c>
      <c r="K6" s="216"/>
      <c r="M6" s="70" t="s">
        <v>131</v>
      </c>
      <c r="N6" s="50" t="str">
        <f>_xlfn.CONCAT('Cardiac Drugs - Table 1'!C3)</f>
        <v>CICU</v>
      </c>
      <c r="O6" s="51" t="s">
        <v>86</v>
      </c>
      <c r="P6" s="215" t="str">
        <f>_xlfn.CONCAT('Cardiac Drugs - Table 1'!G2)</f>
        <v/>
      </c>
      <c r="Q6" s="216"/>
    </row>
    <row r="7" spans="1:18" ht="16.7" customHeight="1" thickBot="1">
      <c r="A7" s="71" t="s">
        <v>132</v>
      </c>
      <c r="B7" s="67">
        <f>'Cardiac Drugs - Table 1'!G1</f>
        <v>45309</v>
      </c>
      <c r="C7" s="48" t="s">
        <v>87</v>
      </c>
      <c r="D7" s="215" t="str">
        <f>_xlfn.CONCAT('Cardiac Drugs - Table 1'!G3)</f>
        <v/>
      </c>
      <c r="E7" s="216"/>
      <c r="G7" s="71" t="s">
        <v>132</v>
      </c>
      <c r="H7" s="68">
        <f>'Cardiac Drugs - Table 1'!G1</f>
        <v>45309</v>
      </c>
      <c r="I7" s="48" t="s">
        <v>87</v>
      </c>
      <c r="J7" s="215" t="str">
        <f>_xlfn.CONCAT('Cardiac Drugs - Table 1'!G3)</f>
        <v/>
      </c>
      <c r="K7" s="216"/>
      <c r="M7" s="71" t="s">
        <v>132</v>
      </c>
      <c r="N7" s="68">
        <f>'Cardiac Drugs - Table 1'!G1</f>
        <v>45309</v>
      </c>
      <c r="O7" s="48" t="s">
        <v>87</v>
      </c>
      <c r="P7" s="215" t="str">
        <f>_xlfn.CONCAT('Cardiac Drugs - Table 1'!G3)</f>
        <v/>
      </c>
      <c r="Q7" s="216"/>
    </row>
    <row r="8" spans="1:18" ht="16.7" customHeight="1" thickBot="1">
      <c r="A8" s="250" t="str">
        <f>UPPER('Cardiac Drugs - Table 1'!B29)</f>
        <v>NORADRENALINE</v>
      </c>
      <c r="B8" s="252"/>
      <c r="C8" s="252"/>
      <c r="D8" s="252"/>
      <c r="E8" s="253"/>
      <c r="F8" s="66"/>
      <c r="G8" s="250" t="str">
        <f>UPPER('Cardiac Drugs - Table 1'!B31)</f>
        <v>DOBUTAMINE</v>
      </c>
      <c r="H8" s="252"/>
      <c r="I8" s="252"/>
      <c r="J8" s="252"/>
      <c r="K8" s="253"/>
      <c r="M8" s="250" t="str">
        <f>UPPER('Cardiac Drugs - Table 1'!B32)</f>
        <v>DOBUTAMINE</v>
      </c>
      <c r="N8" s="252"/>
      <c r="O8" s="252"/>
      <c r="P8" s="252"/>
      <c r="Q8" s="253"/>
      <c r="R8" s="66"/>
    </row>
    <row r="9" spans="1:18" ht="16.350000000000001" customHeight="1" thickBot="1">
      <c r="A9" s="45">
        <f>'Cardiac Drugs - Table 1'!E29</f>
        <v>3</v>
      </c>
      <c r="B9" s="38" t="s">
        <v>104</v>
      </c>
      <c r="C9" s="38"/>
      <c r="D9" s="38"/>
      <c r="E9" s="43"/>
      <c r="G9" s="45">
        <f>'Cardiac Drugs - Table 1'!E31</f>
        <v>45</v>
      </c>
      <c r="H9" s="38" t="s">
        <v>104</v>
      </c>
      <c r="I9" s="38"/>
      <c r="J9" s="38"/>
      <c r="K9" s="43"/>
      <c r="M9" s="45">
        <f>'Cardiac Drugs - Table 1'!E32</f>
        <v>250</v>
      </c>
      <c r="N9" s="38" t="s">
        <v>104</v>
      </c>
      <c r="O9" s="38"/>
      <c r="P9" s="38"/>
      <c r="Q9" s="43"/>
    </row>
    <row r="10" spans="1:18" ht="16.350000000000001" customHeight="1" thickBot="1">
      <c r="A10" s="69" t="s">
        <v>88</v>
      </c>
      <c r="B10" s="41" t="s">
        <v>89</v>
      </c>
      <c r="C10" s="58">
        <f>'Cardiac Drugs - Table 1'!H29</f>
        <v>0.33333333333333331</v>
      </c>
      <c r="D10" s="39" t="s">
        <v>38</v>
      </c>
      <c r="E10" s="44"/>
      <c r="G10" s="69" t="s">
        <v>88</v>
      </c>
      <c r="H10" s="41" t="s">
        <v>89</v>
      </c>
      <c r="I10" s="58">
        <f>'Cardiac Drugs - Table 1'!H31</f>
        <v>5</v>
      </c>
      <c r="J10" s="39" t="s">
        <v>38</v>
      </c>
      <c r="K10" s="44"/>
      <c r="M10" s="69" t="s">
        <v>88</v>
      </c>
      <c r="N10" s="41" t="s">
        <v>89</v>
      </c>
      <c r="O10" s="58">
        <f>'Cardiac Drugs - Table 1'!H32</f>
        <v>27.777777777777775</v>
      </c>
      <c r="P10" s="39" t="s">
        <v>38</v>
      </c>
      <c r="Q10" s="44"/>
    </row>
    <row r="11" spans="1:18" ht="16.350000000000001" customHeight="1">
      <c r="A11" s="176" t="s">
        <v>220</v>
      </c>
      <c r="B11" s="234" t="str">
        <f>UPPER('Cardiac Drugs - Table 1'!C1)</f>
        <v>IRON MAN</v>
      </c>
      <c r="C11" s="234"/>
      <c r="D11" s="234"/>
      <c r="E11" s="235"/>
      <c r="G11" s="176" t="s">
        <v>220</v>
      </c>
      <c r="H11" s="234" t="str">
        <f>UPPER('Cardiac Drugs - Table 1'!C1)</f>
        <v>IRON MAN</v>
      </c>
      <c r="I11" s="234"/>
      <c r="J11" s="234"/>
      <c r="K11" s="235"/>
      <c r="M11" s="176" t="s">
        <v>220</v>
      </c>
      <c r="N11" s="234" t="str">
        <f>UPPER('Cardiac Drugs - Table 1'!C1)</f>
        <v>IRON MAN</v>
      </c>
      <c r="O11" s="234"/>
      <c r="P11" s="234"/>
      <c r="Q11" s="235"/>
    </row>
    <row r="12" spans="1:18" ht="16.350000000000001" customHeight="1" thickBot="1">
      <c r="A12" s="177" t="s">
        <v>85</v>
      </c>
      <c r="B12" s="213" t="str">
        <f>'Cardiac Drugs - Table 1'!C2</f>
        <v>T1234567A</v>
      </c>
      <c r="C12" s="213"/>
      <c r="D12" s="213"/>
      <c r="E12" s="214"/>
      <c r="G12" s="177" t="s">
        <v>85</v>
      </c>
      <c r="H12" s="213" t="str">
        <f>'Cardiac Drugs - Table 1'!C2</f>
        <v>T1234567A</v>
      </c>
      <c r="I12" s="213"/>
      <c r="J12" s="213"/>
      <c r="K12" s="214"/>
      <c r="M12" s="177" t="s">
        <v>85</v>
      </c>
      <c r="N12" s="213" t="str">
        <f>'Cardiac Drugs - Table 1'!C2</f>
        <v>T1234567A</v>
      </c>
      <c r="O12" s="213"/>
      <c r="P12" s="213"/>
      <c r="Q12" s="214"/>
    </row>
    <row r="13" spans="1:18" ht="16.350000000000001" customHeight="1" thickBot="1">
      <c r="A13" s="70" t="s">
        <v>131</v>
      </c>
      <c r="B13" s="49" t="str">
        <f>_xlfn.CONCAT('Cardiac Drugs - Table 1'!C3)</f>
        <v>CICU</v>
      </c>
      <c r="C13" s="51" t="s">
        <v>86</v>
      </c>
      <c r="D13" s="215" t="str">
        <f>_xlfn.CONCAT('Cardiac Drugs - Table 1'!G2)</f>
        <v/>
      </c>
      <c r="E13" s="216"/>
      <c r="G13" s="70" t="s">
        <v>131</v>
      </c>
      <c r="H13" s="49" t="str">
        <f>_xlfn.CONCAT('Cardiac Drugs - Table 1'!C3)</f>
        <v>CICU</v>
      </c>
      <c r="I13" s="51" t="s">
        <v>86</v>
      </c>
      <c r="J13" s="215" t="str">
        <f>_xlfn.CONCAT('Cardiac Drugs - Table 1'!G2)</f>
        <v/>
      </c>
      <c r="K13" s="216"/>
      <c r="M13" s="70" t="s">
        <v>131</v>
      </c>
      <c r="N13" s="49" t="str">
        <f>_xlfn.CONCAT('Cardiac Drugs - Table 1'!C3)</f>
        <v>CICU</v>
      </c>
      <c r="O13" s="51" t="s">
        <v>86</v>
      </c>
      <c r="P13" s="215" t="str">
        <f>_xlfn.CONCAT('Cardiac Drugs - Table 1'!G2)</f>
        <v/>
      </c>
      <c r="Q13" s="216"/>
    </row>
    <row r="14" spans="1:18" ht="16.7" customHeight="1" thickBot="1">
      <c r="A14" s="71" t="s">
        <v>132</v>
      </c>
      <c r="B14" s="68">
        <f>'Cardiac Drugs - Table 1'!G1</f>
        <v>45309</v>
      </c>
      <c r="C14" s="48" t="s">
        <v>87</v>
      </c>
      <c r="D14" s="215" t="str">
        <f>_xlfn.CONCAT('Cardiac Drugs - Table 1'!G3)</f>
        <v/>
      </c>
      <c r="E14" s="216"/>
      <c r="G14" s="71" t="s">
        <v>132</v>
      </c>
      <c r="H14" s="68">
        <f>'Cardiac Drugs - Table 1'!G1</f>
        <v>45309</v>
      </c>
      <c r="I14" s="48" t="s">
        <v>87</v>
      </c>
      <c r="J14" s="215" t="str">
        <f>_xlfn.CONCAT('Cardiac Drugs - Table 1'!G3)</f>
        <v/>
      </c>
      <c r="K14" s="216"/>
      <c r="M14" s="71" t="s">
        <v>132</v>
      </c>
      <c r="N14" s="68">
        <f>'Cardiac Drugs - Table 1'!G1</f>
        <v>45309</v>
      </c>
      <c r="O14" s="48" t="s">
        <v>87</v>
      </c>
      <c r="P14" s="215" t="str">
        <f>_xlfn.CONCAT('Cardiac Drugs - Table 1'!G3)</f>
        <v/>
      </c>
      <c r="Q14" s="216"/>
    </row>
    <row r="15" spans="1:18" ht="16.7" customHeight="1" thickBot="1">
      <c r="A15" s="250" t="str">
        <f>UPPER('Cardiac Drugs - Table 1'!B33)</f>
        <v>DOPAMINE</v>
      </c>
      <c r="B15" s="251"/>
      <c r="C15" s="252"/>
      <c r="D15" s="252"/>
      <c r="E15" s="253"/>
      <c r="G15" s="250" t="str">
        <f>UPPER('Cardiac Drugs - Table 1'!B34)</f>
        <v>DOPAMINE</v>
      </c>
      <c r="H15" s="251"/>
      <c r="I15" s="252"/>
      <c r="J15" s="252"/>
      <c r="K15" s="253"/>
      <c r="M15" s="250" t="str">
        <f>UPPER('Cardiac Drugs - Table 1'!B36)</f>
        <v>GTN</v>
      </c>
      <c r="N15" s="252"/>
      <c r="O15" s="252"/>
      <c r="P15" s="252"/>
      <c r="Q15" s="253"/>
    </row>
    <row r="16" spans="1:18" ht="16.350000000000001" customHeight="1" thickBot="1">
      <c r="A16" s="45">
        <f>'Cardiac Drugs - Table 1'!E33</f>
        <v>90</v>
      </c>
      <c r="B16" s="38" t="s">
        <v>104</v>
      </c>
      <c r="C16" s="38"/>
      <c r="D16" s="38"/>
      <c r="E16" s="43"/>
      <c r="G16" s="45">
        <f>'Cardiac Drugs - Table 1'!E34</f>
        <v>200</v>
      </c>
      <c r="H16" s="38" t="s">
        <v>104</v>
      </c>
      <c r="I16" s="38"/>
      <c r="J16" s="38"/>
      <c r="K16" s="43"/>
      <c r="M16" s="45">
        <f>'Cardiac Drugs - Table 1'!E36</f>
        <v>9</v>
      </c>
      <c r="N16" s="38" t="s">
        <v>104</v>
      </c>
      <c r="O16" s="38"/>
      <c r="P16" s="38"/>
      <c r="Q16" s="43"/>
    </row>
    <row r="17" spans="1:17" ht="16.350000000000001" customHeight="1" thickBot="1">
      <c r="A17" s="69" t="s">
        <v>88</v>
      </c>
      <c r="B17" s="41" t="s">
        <v>89</v>
      </c>
      <c r="C17" s="58">
        <f>'Cardiac Drugs - Table 1'!H33</f>
        <v>10</v>
      </c>
      <c r="D17" s="39" t="s">
        <v>38</v>
      </c>
      <c r="E17" s="44"/>
      <c r="G17" s="69" t="s">
        <v>88</v>
      </c>
      <c r="H17" s="41" t="s">
        <v>89</v>
      </c>
      <c r="I17" s="58">
        <f>'Cardiac Drugs - Table 1'!H34</f>
        <v>22.222222222222225</v>
      </c>
      <c r="J17" s="39" t="s">
        <v>38</v>
      </c>
      <c r="K17" s="44"/>
      <c r="M17" s="69" t="s">
        <v>88</v>
      </c>
      <c r="N17" s="41" t="s">
        <v>89</v>
      </c>
      <c r="O17" s="58">
        <f>'Cardiac Drugs - Table 1'!H36</f>
        <v>1</v>
      </c>
      <c r="P17" s="39" t="s">
        <v>38</v>
      </c>
      <c r="Q17" s="44"/>
    </row>
    <row r="18" spans="1:17" ht="16.350000000000001" customHeight="1">
      <c r="A18" s="176" t="s">
        <v>220</v>
      </c>
      <c r="B18" s="234" t="str">
        <f>UPPER('Cardiac Drugs - Table 1'!C1)</f>
        <v>IRON MAN</v>
      </c>
      <c r="C18" s="234"/>
      <c r="D18" s="234"/>
      <c r="E18" s="235"/>
      <c r="G18" s="176" t="s">
        <v>220</v>
      </c>
      <c r="H18" s="234" t="str">
        <f>UPPER('Cardiac Drugs - Table 1'!C1)</f>
        <v>IRON MAN</v>
      </c>
      <c r="I18" s="234"/>
      <c r="J18" s="234"/>
      <c r="K18" s="235"/>
      <c r="M18" s="176" t="s">
        <v>220</v>
      </c>
      <c r="N18" s="234" t="str">
        <f>UPPER('Cardiac Drugs - Table 1'!C1)</f>
        <v>IRON MAN</v>
      </c>
      <c r="O18" s="234"/>
      <c r="P18" s="234"/>
      <c r="Q18" s="235"/>
    </row>
    <row r="19" spans="1:17" ht="16.350000000000001" customHeight="1" thickBot="1">
      <c r="A19" s="177" t="s">
        <v>85</v>
      </c>
      <c r="B19" s="213" t="str">
        <f>'Cardiac Drugs - Table 1'!C2</f>
        <v>T1234567A</v>
      </c>
      <c r="C19" s="213"/>
      <c r="D19" s="213"/>
      <c r="E19" s="214"/>
      <c r="G19" s="177" t="s">
        <v>85</v>
      </c>
      <c r="H19" s="213" t="str">
        <f>'Cardiac Drugs - Table 1'!C2</f>
        <v>T1234567A</v>
      </c>
      <c r="I19" s="213"/>
      <c r="J19" s="213"/>
      <c r="K19" s="214"/>
      <c r="M19" s="177" t="s">
        <v>85</v>
      </c>
      <c r="N19" s="213" t="str">
        <f>'Cardiac Drugs - Table 1'!C2</f>
        <v>T1234567A</v>
      </c>
      <c r="O19" s="213"/>
      <c r="P19" s="213"/>
      <c r="Q19" s="214"/>
    </row>
    <row r="20" spans="1:17" ht="16.350000000000001" customHeight="1" thickBot="1">
      <c r="A20" s="70" t="s">
        <v>131</v>
      </c>
      <c r="B20" s="49" t="str">
        <f>_xlfn.CONCAT('Cardiac Drugs - Table 1'!C3)</f>
        <v>CICU</v>
      </c>
      <c r="C20" s="51" t="s">
        <v>86</v>
      </c>
      <c r="D20" s="215" t="str">
        <f>_xlfn.CONCAT('Cardiac Drugs - Table 1'!G2)</f>
        <v/>
      </c>
      <c r="E20" s="216"/>
      <c r="G20" s="70" t="s">
        <v>131</v>
      </c>
      <c r="H20" s="49" t="str">
        <f>_xlfn.CONCAT('Cardiac Drugs - Table 1'!C3)</f>
        <v>CICU</v>
      </c>
      <c r="I20" s="51" t="s">
        <v>86</v>
      </c>
      <c r="J20" s="215" t="str">
        <f>_xlfn.CONCAT('Cardiac Drugs - Table 1'!G2)</f>
        <v/>
      </c>
      <c r="K20" s="216"/>
      <c r="M20" s="70" t="s">
        <v>131</v>
      </c>
      <c r="N20" s="49" t="str">
        <f>_xlfn.CONCAT('Cardiac Drugs - Table 1'!C3)</f>
        <v>CICU</v>
      </c>
      <c r="O20" s="51" t="s">
        <v>86</v>
      </c>
      <c r="P20" s="215" t="str">
        <f>_xlfn.CONCAT('Cardiac Drugs - Table 1'!G2)</f>
        <v/>
      </c>
      <c r="Q20" s="216"/>
    </row>
    <row r="21" spans="1:17" ht="16.7" customHeight="1" thickBot="1">
      <c r="A21" s="71" t="s">
        <v>132</v>
      </c>
      <c r="B21" s="68">
        <f>'Cardiac Drugs - Table 1'!G1</f>
        <v>45309</v>
      </c>
      <c r="C21" s="48" t="s">
        <v>87</v>
      </c>
      <c r="D21" s="215" t="str">
        <f>_xlfn.CONCAT('Cardiac Drugs - Table 1'!G3)</f>
        <v/>
      </c>
      <c r="E21" s="216"/>
      <c r="G21" s="71" t="s">
        <v>132</v>
      </c>
      <c r="H21" s="68">
        <f>'Cardiac Drugs - Table 1'!G1</f>
        <v>45309</v>
      </c>
      <c r="I21" s="48" t="s">
        <v>87</v>
      </c>
      <c r="J21" s="215" t="str">
        <f>_xlfn.CONCAT('Cardiac Drugs - Table 1'!G3)</f>
        <v/>
      </c>
      <c r="K21" s="216"/>
      <c r="M21" s="71" t="s">
        <v>132</v>
      </c>
      <c r="N21" s="68">
        <f>'Cardiac Drugs - Table 1'!G1</f>
        <v>45309</v>
      </c>
      <c r="O21" s="48" t="s">
        <v>87</v>
      </c>
      <c r="P21" s="215" t="str">
        <f>_xlfn.CONCAT('Cardiac Drugs - Table 1'!G3)</f>
        <v/>
      </c>
      <c r="Q21" s="216"/>
    </row>
    <row r="22" spans="1:17" ht="16.7" customHeight="1" thickBot="1">
      <c r="A22" s="250" t="str">
        <f>UPPER('Cardiac Drugs - Table 1'!B38)</f>
        <v>GTN</v>
      </c>
      <c r="B22" s="252"/>
      <c r="C22" s="252"/>
      <c r="D22" s="252"/>
      <c r="E22" s="253"/>
      <c r="G22" s="250" t="str">
        <f>UPPER('Cardiac Drugs - Table 1'!B37)</f>
        <v>NIPRIDE</v>
      </c>
      <c r="H22" s="252"/>
      <c r="I22" s="252"/>
      <c r="J22" s="252"/>
      <c r="K22" s="253"/>
      <c r="M22" s="250" t="str">
        <f>UPPER('Cardiac Drugs - Table 1'!B39)</f>
        <v>NIPRIDE</v>
      </c>
      <c r="N22" s="252"/>
      <c r="O22" s="252"/>
      <c r="P22" s="252"/>
      <c r="Q22" s="253"/>
    </row>
    <row r="23" spans="1:17" ht="16.350000000000001" customHeight="1" thickBot="1">
      <c r="A23" s="45">
        <f>'Cardiac Drugs - Table 1'!E38</f>
        <v>10</v>
      </c>
      <c r="B23" s="38" t="s">
        <v>104</v>
      </c>
      <c r="C23" s="58"/>
      <c r="D23" s="38"/>
      <c r="E23" s="43"/>
      <c r="G23" s="45">
        <f>'Cardiac Drugs - Table 1'!E37</f>
        <v>9</v>
      </c>
      <c r="H23" s="38" t="s">
        <v>104</v>
      </c>
      <c r="I23" s="38"/>
      <c r="J23" s="38"/>
      <c r="K23" s="43"/>
      <c r="M23" s="56">
        <f>'Cardiac Drugs - Table 1'!E39</f>
        <v>10</v>
      </c>
      <c r="N23" s="38" t="s">
        <v>104</v>
      </c>
      <c r="O23" s="38"/>
      <c r="P23" s="38"/>
      <c r="Q23" s="43"/>
    </row>
    <row r="24" spans="1:17" ht="16.350000000000001" customHeight="1" thickBot="1">
      <c r="A24" s="69" t="s">
        <v>88</v>
      </c>
      <c r="B24" s="41" t="s">
        <v>89</v>
      </c>
      <c r="C24" s="58">
        <f>'Cardiac Drugs - Table 1'!H38</f>
        <v>1.1111111111111112</v>
      </c>
      <c r="D24" s="39" t="s">
        <v>38</v>
      </c>
      <c r="E24" s="44"/>
      <c r="G24" s="69" t="s">
        <v>88</v>
      </c>
      <c r="H24" s="41" t="s">
        <v>89</v>
      </c>
      <c r="I24" s="58">
        <f>'Cardiac Drugs - Table 1'!H37</f>
        <v>1</v>
      </c>
      <c r="J24" s="39" t="s">
        <v>38</v>
      </c>
      <c r="K24" s="44"/>
      <c r="M24" s="69" t="s">
        <v>88</v>
      </c>
      <c r="N24" s="41" t="s">
        <v>89</v>
      </c>
      <c r="O24" s="58">
        <f>'Cardiac Drugs - Table 1'!H39</f>
        <v>1.1111111111111112</v>
      </c>
      <c r="P24" s="39" t="s">
        <v>38</v>
      </c>
      <c r="Q24" s="44"/>
    </row>
    <row r="25" spans="1:17" ht="16.350000000000001" customHeight="1">
      <c r="A25" s="176" t="s">
        <v>220</v>
      </c>
      <c r="B25" s="234" t="str">
        <f>UPPER('Cardiac Drugs - Table 1'!C1)</f>
        <v>IRON MAN</v>
      </c>
      <c r="C25" s="234"/>
      <c r="D25" s="234"/>
      <c r="E25" s="235"/>
      <c r="G25" s="176" t="s">
        <v>220</v>
      </c>
      <c r="H25" s="234" t="str">
        <f>UPPER('Cardiac Drugs - Table 1'!C1)</f>
        <v>IRON MAN</v>
      </c>
      <c r="I25" s="234"/>
      <c r="J25" s="234"/>
      <c r="K25" s="235"/>
      <c r="M25" s="176" t="s">
        <v>220</v>
      </c>
      <c r="N25" s="234" t="str">
        <f>UPPER('Cardiac Drugs - Table 1'!C1)</f>
        <v>IRON MAN</v>
      </c>
      <c r="O25" s="234"/>
      <c r="P25" s="234"/>
      <c r="Q25" s="235"/>
    </row>
    <row r="26" spans="1:17" ht="16.350000000000001" customHeight="1" thickBot="1">
      <c r="A26" s="177" t="s">
        <v>85</v>
      </c>
      <c r="B26" s="213" t="str">
        <f>'Cardiac Drugs - Table 1'!C2</f>
        <v>T1234567A</v>
      </c>
      <c r="C26" s="213"/>
      <c r="D26" s="213"/>
      <c r="E26" s="214"/>
      <c r="G26" s="177" t="s">
        <v>85</v>
      </c>
      <c r="H26" s="213" t="str">
        <f>'Cardiac Drugs - Table 1'!C2</f>
        <v>T1234567A</v>
      </c>
      <c r="I26" s="213"/>
      <c r="J26" s="213"/>
      <c r="K26" s="214"/>
      <c r="M26" s="177" t="s">
        <v>85</v>
      </c>
      <c r="N26" s="213" t="str">
        <f>'Cardiac Drugs - Table 1'!C2</f>
        <v>T1234567A</v>
      </c>
      <c r="O26" s="213"/>
      <c r="P26" s="213"/>
      <c r="Q26" s="214"/>
    </row>
    <row r="27" spans="1:17" ht="16.350000000000001" customHeight="1" thickBot="1">
      <c r="A27" s="70" t="s">
        <v>131</v>
      </c>
      <c r="B27" s="50" t="str">
        <f>_xlfn.CONCAT('Cardiac Drugs - Table 1'!C3)</f>
        <v>CICU</v>
      </c>
      <c r="C27" s="51" t="s">
        <v>86</v>
      </c>
      <c r="D27" s="215" t="str">
        <f>_xlfn.CONCAT('Cardiac Drugs - Table 1'!G2)</f>
        <v/>
      </c>
      <c r="E27" s="216"/>
      <c r="G27" s="70" t="s">
        <v>131</v>
      </c>
      <c r="H27" s="50" t="str">
        <f>_xlfn.CONCAT('Cardiac Drugs - Table 1'!C3)</f>
        <v>CICU</v>
      </c>
      <c r="I27" s="51" t="s">
        <v>86</v>
      </c>
      <c r="J27" s="215" t="str">
        <f>_xlfn.CONCAT('Cardiac Drugs - Table 1'!G2)</f>
        <v/>
      </c>
      <c r="K27" s="216"/>
      <c r="M27" s="70" t="s">
        <v>131</v>
      </c>
      <c r="N27" s="50" t="str">
        <f>_xlfn.CONCAT('Cardiac Drugs - Table 1'!C3)</f>
        <v>CICU</v>
      </c>
      <c r="O27" s="51" t="s">
        <v>86</v>
      </c>
      <c r="P27" s="215" t="str">
        <f>_xlfn.CONCAT('Cardiac Drugs - Table 1'!G2)</f>
        <v/>
      </c>
      <c r="Q27" s="216"/>
    </row>
    <row r="28" spans="1:17" ht="16.7" customHeight="1" thickBot="1">
      <c r="A28" s="71" t="s">
        <v>132</v>
      </c>
      <c r="B28" s="68">
        <f>'Cardiac Drugs - Table 1'!G1</f>
        <v>45309</v>
      </c>
      <c r="C28" s="48" t="s">
        <v>87</v>
      </c>
      <c r="D28" s="215" t="str">
        <f>_xlfn.CONCAT('Cardiac Drugs - Table 1'!G3)</f>
        <v/>
      </c>
      <c r="E28" s="216"/>
      <c r="G28" s="71" t="s">
        <v>132</v>
      </c>
      <c r="H28" s="68">
        <f>'Cardiac Drugs - Table 1'!G1</f>
        <v>45309</v>
      </c>
      <c r="I28" s="48" t="s">
        <v>87</v>
      </c>
      <c r="J28" s="215" t="str">
        <f>_xlfn.CONCAT('Cardiac Drugs - Table 1'!G3)</f>
        <v/>
      </c>
      <c r="K28" s="216"/>
      <c r="M28" s="71" t="s">
        <v>132</v>
      </c>
      <c r="N28" s="68">
        <f>'Cardiac Drugs - Table 1'!G1</f>
        <v>45309</v>
      </c>
      <c r="O28" s="48" t="s">
        <v>87</v>
      </c>
      <c r="P28" s="215" t="str">
        <f>_xlfn.CONCAT('Cardiac Drugs - Table 1'!G3)</f>
        <v/>
      </c>
      <c r="Q28" s="216"/>
    </row>
    <row r="29" spans="1:17" ht="16.7" customHeight="1" thickBot="1">
      <c r="A29" s="250" t="str">
        <f>UPPER('Cardiac Drugs - Table 1'!B41)</f>
        <v>MILRINONE</v>
      </c>
      <c r="B29" s="252"/>
      <c r="C29" s="252"/>
      <c r="D29" s="252"/>
      <c r="E29" s="253"/>
      <c r="G29" s="250" t="str">
        <f>UPPER('Cardiac Drugs - Table 1'!B42)</f>
        <v>MILRINONE</v>
      </c>
      <c r="H29" s="252"/>
      <c r="I29" s="252"/>
      <c r="J29" s="252"/>
      <c r="K29" s="253"/>
      <c r="M29" s="247" t="str">
        <f>UPPER('Cardiac Drugs - Table 1'!B46)</f>
        <v>TRANEXEMIC ACID</v>
      </c>
      <c r="N29" s="248"/>
      <c r="O29" s="248"/>
      <c r="P29" s="248"/>
      <c r="Q29" s="249"/>
    </row>
    <row r="30" spans="1:17" ht="16.350000000000001" customHeight="1" thickBot="1">
      <c r="A30" s="56">
        <f>'Cardiac Drugs - Table 1'!E41</f>
        <v>9</v>
      </c>
      <c r="B30" s="38" t="s">
        <v>104</v>
      </c>
      <c r="C30" s="52"/>
      <c r="D30" s="38"/>
      <c r="E30" s="43"/>
      <c r="G30" s="40">
        <f>'Cardiac Drugs - Table 1'!E42</f>
        <v>20</v>
      </c>
      <c r="H30" s="38" t="s">
        <v>104</v>
      </c>
      <c r="I30" s="37"/>
      <c r="J30" s="37"/>
      <c r="K30" s="32"/>
      <c r="M30" s="40">
        <f>'Cardiac Drugs - Table 1'!E46</f>
        <v>150</v>
      </c>
      <c r="N30" s="38" t="s">
        <v>107</v>
      </c>
      <c r="O30" s="37"/>
      <c r="P30" s="37"/>
      <c r="Q30" s="32"/>
    </row>
    <row r="31" spans="1:17" ht="16.350000000000001" customHeight="1" thickBot="1">
      <c r="A31" s="69" t="s">
        <v>88</v>
      </c>
      <c r="B31" s="41" t="s">
        <v>89</v>
      </c>
      <c r="C31" s="58">
        <f>'Cardiac Drugs - Table 1'!H41</f>
        <v>1</v>
      </c>
      <c r="D31" s="39" t="s">
        <v>38</v>
      </c>
      <c r="E31" s="44"/>
      <c r="G31" s="72" t="s">
        <v>88</v>
      </c>
      <c r="H31" s="41" t="s">
        <v>89</v>
      </c>
      <c r="I31" s="58">
        <f>'Cardiac Drugs - Table 1'!H42</f>
        <v>2.2222222222222223</v>
      </c>
      <c r="J31" s="39" t="s">
        <v>38</v>
      </c>
      <c r="K31" s="31"/>
      <c r="M31" s="73" t="s">
        <v>88</v>
      </c>
      <c r="N31" s="41" t="s">
        <v>89</v>
      </c>
      <c r="O31" s="58">
        <f>'Cardiac Drugs - Table 1'!H46</f>
        <v>2.5</v>
      </c>
      <c r="P31" s="42" t="s">
        <v>130</v>
      </c>
      <c r="Q31" s="31"/>
    </row>
    <row r="32" spans="1:17" ht="16.350000000000001" customHeight="1">
      <c r="A32" s="176" t="s">
        <v>220</v>
      </c>
      <c r="B32" s="234" t="str">
        <f>UPPER('Cardiac Drugs - Table 1'!C1)</f>
        <v>IRON MAN</v>
      </c>
      <c r="C32" s="234"/>
      <c r="D32" s="234"/>
      <c r="E32" s="235"/>
      <c r="G32" s="176" t="s">
        <v>220</v>
      </c>
      <c r="H32" s="234" t="str">
        <f>UPPER('Cardiac Drugs - Table 1'!C1)</f>
        <v>IRON MAN</v>
      </c>
      <c r="I32" s="234"/>
      <c r="J32" s="234"/>
      <c r="K32" s="235"/>
      <c r="M32" s="176" t="s">
        <v>220</v>
      </c>
      <c r="N32" s="234" t="str">
        <f>UPPER('Cardiac Drugs - Table 1'!C1)</f>
        <v>IRON MAN</v>
      </c>
      <c r="O32" s="234"/>
      <c r="P32" s="234"/>
      <c r="Q32" s="235"/>
    </row>
    <row r="33" spans="1:17" ht="16.350000000000001" customHeight="1" thickBot="1">
      <c r="A33" s="177" t="s">
        <v>85</v>
      </c>
      <c r="B33" s="213" t="str">
        <f>'Cardiac Drugs - Table 1'!C2</f>
        <v>T1234567A</v>
      </c>
      <c r="C33" s="213"/>
      <c r="D33" s="213"/>
      <c r="E33" s="214"/>
      <c r="G33" s="177" t="s">
        <v>85</v>
      </c>
      <c r="H33" s="213" t="str">
        <f>'Cardiac Drugs - Table 1'!C2</f>
        <v>T1234567A</v>
      </c>
      <c r="I33" s="213"/>
      <c r="J33" s="213"/>
      <c r="K33" s="214"/>
      <c r="M33" s="177" t="s">
        <v>85</v>
      </c>
      <c r="N33" s="213" t="str">
        <f>'Cardiac Drugs - Table 1'!C2</f>
        <v>T1234567A</v>
      </c>
      <c r="O33" s="213"/>
      <c r="P33" s="213"/>
      <c r="Q33" s="214"/>
    </row>
    <row r="34" spans="1:17" ht="16.350000000000001" customHeight="1" thickBot="1">
      <c r="A34" s="70" t="s">
        <v>131</v>
      </c>
      <c r="B34" s="49" t="str">
        <f>_xlfn.CONCAT('Cardiac Drugs - Table 1'!C3)</f>
        <v>CICU</v>
      </c>
      <c r="C34" s="51" t="s">
        <v>86</v>
      </c>
      <c r="D34" s="215" t="str">
        <f>_xlfn.CONCAT('Cardiac Drugs - Table 1'!G2)</f>
        <v/>
      </c>
      <c r="E34" s="216"/>
      <c r="G34" s="70" t="s">
        <v>131</v>
      </c>
      <c r="H34" s="49" t="str">
        <f>_xlfn.CONCAT('Cardiac Drugs - Table 1'!C3)</f>
        <v>CICU</v>
      </c>
      <c r="I34" s="51" t="s">
        <v>86</v>
      </c>
      <c r="J34" s="215" t="str">
        <f>_xlfn.CONCAT('Cardiac Drugs - Table 1'!G2)</f>
        <v/>
      </c>
      <c r="K34" s="216"/>
      <c r="M34" s="70" t="s">
        <v>131</v>
      </c>
      <c r="N34" s="50" t="str">
        <f>_xlfn.CONCAT('Cardiac Drugs - Table 1'!C3)</f>
        <v>CICU</v>
      </c>
      <c r="O34" s="51" t="s">
        <v>86</v>
      </c>
      <c r="P34" s="215" t="str">
        <f>_xlfn.CONCAT('Cardiac Drugs - Table 1'!G2)</f>
        <v/>
      </c>
      <c r="Q34" s="216"/>
    </row>
    <row r="35" spans="1:17" ht="16.7" customHeight="1" thickBot="1">
      <c r="A35" s="71" t="s">
        <v>132</v>
      </c>
      <c r="B35" s="68">
        <f>'Cardiac Drugs - Table 1'!G1</f>
        <v>45309</v>
      </c>
      <c r="C35" s="48" t="s">
        <v>87</v>
      </c>
      <c r="D35" s="215" t="str">
        <f>_xlfn.CONCAT('Cardiac Drugs - Table 1'!G3)</f>
        <v/>
      </c>
      <c r="E35" s="216"/>
      <c r="G35" s="71" t="s">
        <v>132</v>
      </c>
      <c r="H35" s="68">
        <f>'Cardiac Drugs - Table 1'!G1</f>
        <v>45309</v>
      </c>
      <c r="I35" s="48" t="s">
        <v>87</v>
      </c>
      <c r="J35" s="215" t="str">
        <f>_xlfn.CONCAT('Cardiac Drugs - Table 1'!G3)</f>
        <v/>
      </c>
      <c r="K35" s="216"/>
      <c r="M35" s="71" t="s">
        <v>132</v>
      </c>
      <c r="N35" s="68">
        <f>'Cardiac Drugs - Table 1'!G1</f>
        <v>45309</v>
      </c>
      <c r="O35" s="48" t="s">
        <v>87</v>
      </c>
      <c r="P35" s="215" t="str">
        <f>_xlfn.CONCAT('Cardiac Drugs - Table 1'!G3)</f>
        <v/>
      </c>
      <c r="Q35" s="216"/>
    </row>
    <row r="36" spans="1:17" ht="16.7" customHeight="1" thickBot="1">
      <c r="A36" s="247" t="str">
        <f>UPPER('Cardiac Drugs - Table 1'!B47)</f>
        <v xml:space="preserve">TRANEXEMIC ACID </v>
      </c>
      <c r="B36" s="248"/>
      <c r="C36" s="248"/>
      <c r="D36" s="248"/>
      <c r="E36" s="249"/>
      <c r="G36" s="243" t="str">
        <f>UPPER('Cardiac Drugs - Table 1'!B48)</f>
        <v>DEXMEDETOMIDINE (NEONATE)</v>
      </c>
      <c r="H36" s="244"/>
      <c r="I36" s="245"/>
      <c r="J36" s="245"/>
      <c r="K36" s="246"/>
      <c r="M36" s="239" t="str">
        <f>UPPER('Cardiac Drugs - Table 1'!B49)</f>
        <v>DEXMEDETOMIDINE (CICU)</v>
      </c>
      <c r="N36" s="240"/>
      <c r="O36" s="241"/>
      <c r="P36" s="241"/>
      <c r="Q36" s="242"/>
    </row>
    <row r="37" spans="1:17" ht="15.75" customHeight="1" thickBot="1">
      <c r="A37" s="116" t="str">
        <f>'Cardiac Drugs - Table 1'!E47</f>
        <v>3000mg</v>
      </c>
      <c r="B37" s="38" t="s">
        <v>103</v>
      </c>
      <c r="C37" s="38"/>
      <c r="D37" s="38"/>
      <c r="E37" s="43"/>
      <c r="G37" s="45">
        <f>'Cardiac Drugs - Table 1'!E48</f>
        <v>30</v>
      </c>
      <c r="H37" s="38" t="s">
        <v>105</v>
      </c>
      <c r="I37" s="38"/>
      <c r="J37" s="38"/>
      <c r="K37" s="43"/>
      <c r="M37" s="45">
        <f>'Cardiac Drugs - Table 1'!E49</f>
        <v>200</v>
      </c>
      <c r="N37" s="38" t="s">
        <v>105</v>
      </c>
      <c r="O37" s="38"/>
      <c r="P37" s="38"/>
      <c r="Q37" s="43"/>
    </row>
    <row r="38" spans="1:17" ht="15.75" customHeight="1" thickBot="1">
      <c r="A38" s="175">
        <f>'Cardiac Drugs - Table 1'!G47</f>
        <v>7.4999999999999997E-2</v>
      </c>
      <c r="B38" s="42" t="s">
        <v>101</v>
      </c>
      <c r="C38" s="57"/>
      <c r="D38" s="39"/>
      <c r="E38" s="44"/>
      <c r="G38" s="69" t="s">
        <v>88</v>
      </c>
      <c r="H38" s="41" t="s">
        <v>89</v>
      </c>
      <c r="I38" s="58">
        <f>'Cardiac Drugs - Table 1'!H48</f>
        <v>0.2</v>
      </c>
      <c r="J38" s="39" t="s">
        <v>68</v>
      </c>
      <c r="K38" s="44"/>
      <c r="M38" s="69" t="s">
        <v>88</v>
      </c>
      <c r="N38" s="41" t="s">
        <v>89</v>
      </c>
      <c r="O38" s="58">
        <f>'Cardiac Drugs - Table 1'!H49</f>
        <v>1.3333333333333333</v>
      </c>
      <c r="P38" s="39" t="s">
        <v>68</v>
      </c>
      <c r="Q38" s="44"/>
    </row>
    <row r="39" spans="1:17" ht="15.75" customHeight="1">
      <c r="A39" s="176" t="s">
        <v>220</v>
      </c>
      <c r="B39" s="234" t="str">
        <f>UPPER('Cardiac Drugs - Table 1'!C1)</f>
        <v>IRON MAN</v>
      </c>
      <c r="C39" s="234"/>
      <c r="D39" s="234"/>
      <c r="E39" s="235"/>
      <c r="G39" s="176" t="s">
        <v>220</v>
      </c>
      <c r="H39" s="234" t="str">
        <f>UPPER('Cardiac Drugs - Table 1'!C1)</f>
        <v>IRON MAN</v>
      </c>
      <c r="I39" s="234"/>
      <c r="J39" s="234"/>
      <c r="K39" s="235"/>
      <c r="M39" s="176" t="s">
        <v>220</v>
      </c>
      <c r="N39" s="234" t="str">
        <f>UPPER('Cardiac Drugs - Table 1'!C1)</f>
        <v>IRON MAN</v>
      </c>
      <c r="O39" s="234"/>
      <c r="P39" s="234"/>
      <c r="Q39" s="235"/>
    </row>
    <row r="40" spans="1:17" ht="15.75" customHeight="1" thickBot="1">
      <c r="A40" s="177" t="s">
        <v>85</v>
      </c>
      <c r="B40" s="213" t="str">
        <f>'Cardiac Drugs - Table 1'!C2</f>
        <v>T1234567A</v>
      </c>
      <c r="C40" s="213"/>
      <c r="D40" s="213"/>
      <c r="E40" s="214"/>
      <c r="G40" s="177" t="s">
        <v>85</v>
      </c>
      <c r="H40" s="213" t="str">
        <f>'Cardiac Drugs - Table 1'!C2</f>
        <v>T1234567A</v>
      </c>
      <c r="I40" s="213"/>
      <c r="J40" s="213"/>
      <c r="K40" s="214"/>
      <c r="M40" s="177" t="s">
        <v>85</v>
      </c>
      <c r="N40" s="213" t="str">
        <f>'Cardiac Drugs - Table 1'!C2</f>
        <v>T1234567A</v>
      </c>
      <c r="O40" s="213"/>
      <c r="P40" s="213"/>
      <c r="Q40" s="214"/>
    </row>
    <row r="41" spans="1:17" ht="15.75" customHeight="1" thickBot="1">
      <c r="A41" s="70" t="s">
        <v>131</v>
      </c>
      <c r="B41" s="49" t="str">
        <f>_xlfn.CONCAT('Cardiac Drugs - Table 1'!C3)</f>
        <v>CICU</v>
      </c>
      <c r="C41" s="51" t="s">
        <v>86</v>
      </c>
      <c r="D41" s="215" t="str">
        <f>_xlfn.CONCAT('Cardiac Drugs - Table 1'!G2)</f>
        <v/>
      </c>
      <c r="E41" s="216"/>
      <c r="G41" s="70" t="s">
        <v>131</v>
      </c>
      <c r="H41" s="49" t="str">
        <f>_xlfn.CONCAT('Cardiac Drugs - Table 1'!C3)</f>
        <v>CICU</v>
      </c>
      <c r="I41" s="51" t="s">
        <v>86</v>
      </c>
      <c r="J41" s="215" t="str">
        <f>_xlfn.CONCAT('Cardiac Drugs - Table 1'!G2)</f>
        <v/>
      </c>
      <c r="K41" s="216"/>
      <c r="M41" s="70" t="s">
        <v>131</v>
      </c>
      <c r="N41" s="49" t="str">
        <f>_xlfn.CONCAT('Cardiac Drugs - Table 1'!C3)</f>
        <v>CICU</v>
      </c>
      <c r="O41" s="51" t="s">
        <v>86</v>
      </c>
      <c r="P41" s="215" t="str">
        <f>_xlfn.CONCAT('Cardiac Drugs - Table 1'!G2)</f>
        <v/>
      </c>
      <c r="Q41" s="216"/>
    </row>
    <row r="42" spans="1:17" ht="16.350000000000001" customHeight="1" thickBot="1">
      <c r="A42" s="71" t="s">
        <v>132</v>
      </c>
      <c r="B42" s="68">
        <f>'Cardiac Drugs - Table 1'!G1</f>
        <v>45309</v>
      </c>
      <c r="C42" s="48" t="s">
        <v>87</v>
      </c>
      <c r="D42" s="215" t="str">
        <f>_xlfn.CONCAT('Cardiac Drugs - Table 1'!G3)</f>
        <v/>
      </c>
      <c r="E42" s="216"/>
      <c r="G42" s="71" t="s">
        <v>132</v>
      </c>
      <c r="H42" s="68">
        <f>'Cardiac Drugs - Table 1'!G1</f>
        <v>45309</v>
      </c>
      <c r="I42" s="48" t="s">
        <v>87</v>
      </c>
      <c r="J42" s="215" t="str">
        <f>_xlfn.CONCAT('Cardiac Drugs - Table 1'!G3)</f>
        <v/>
      </c>
      <c r="K42" s="216"/>
      <c r="M42" s="71" t="s">
        <v>132</v>
      </c>
      <c r="N42" s="68">
        <f>'Cardiac Drugs - Table 1'!G1</f>
        <v>45309</v>
      </c>
      <c r="O42" s="48" t="s">
        <v>87</v>
      </c>
      <c r="P42" s="215" t="str">
        <f>_xlfn.CONCAT('Cardiac Drugs - Table 1'!G3)</f>
        <v/>
      </c>
      <c r="Q42" s="216"/>
    </row>
    <row r="43" spans="1:17" ht="16.350000000000001" customHeight="1" thickBot="1">
      <c r="A43" s="236" t="str">
        <f>UPPER('Cardiac Drugs - Table 1'!B53)</f>
        <v>MORPHINE</v>
      </c>
      <c r="B43" s="237"/>
      <c r="C43" s="237"/>
      <c r="D43" s="237"/>
      <c r="E43" s="238"/>
      <c r="G43" s="236" t="str">
        <f>UPPER('Cardiac Drugs - Table 1'!B55)</f>
        <v>MORPHINE</v>
      </c>
      <c r="H43" s="237"/>
      <c r="I43" s="237"/>
      <c r="J43" s="237"/>
      <c r="K43" s="238"/>
      <c r="M43" s="231"/>
      <c r="N43" s="232"/>
      <c r="O43" s="232"/>
      <c r="P43" s="232"/>
      <c r="Q43" s="233"/>
    </row>
    <row r="44" spans="1:17" ht="15.75" customHeight="1" thickBot="1">
      <c r="A44" s="45">
        <f>'Cardiac Drugs - Table 1'!E53</f>
        <v>3</v>
      </c>
      <c r="B44" s="38" t="s">
        <v>106</v>
      </c>
      <c r="C44" s="38"/>
      <c r="D44" s="38"/>
      <c r="E44" s="43"/>
      <c r="G44" s="56">
        <f>'Cardiac Drugs - Table 1'!E55</f>
        <v>50</v>
      </c>
      <c r="H44" s="38" t="s">
        <v>106</v>
      </c>
      <c r="I44" s="38"/>
      <c r="J44" s="38"/>
      <c r="K44" s="43"/>
      <c r="M44" s="56"/>
      <c r="N44" s="38"/>
      <c r="O44" s="38"/>
      <c r="P44" s="38"/>
      <c r="Q44" s="43"/>
    </row>
    <row r="45" spans="1:17" ht="15.75" customHeight="1" thickBot="1">
      <c r="A45" s="69" t="s">
        <v>88</v>
      </c>
      <c r="B45" s="41" t="s">
        <v>89</v>
      </c>
      <c r="C45" s="55">
        <f>'Cardiac Drugs - Table 1'!H53</f>
        <v>20</v>
      </c>
      <c r="D45" s="39" t="s">
        <v>68</v>
      </c>
      <c r="E45" s="44"/>
      <c r="G45" s="69" t="s">
        <v>88</v>
      </c>
      <c r="H45" s="41" t="s">
        <v>89</v>
      </c>
      <c r="I45" s="55">
        <f>'Cardiac Drugs - Table 1'!H55</f>
        <v>1</v>
      </c>
      <c r="J45" s="39" t="s">
        <v>102</v>
      </c>
      <c r="K45" s="44"/>
      <c r="M45" s="69"/>
      <c r="N45" s="41"/>
      <c r="O45" s="55"/>
      <c r="P45" s="39"/>
      <c r="Q45" s="44"/>
    </row>
    <row r="46" spans="1:17" ht="15.75" customHeight="1">
      <c r="A46" s="176" t="s">
        <v>220</v>
      </c>
      <c r="B46" s="234" t="str">
        <f>UPPER('Cardiac Drugs - Table 1'!C1)</f>
        <v>IRON MAN</v>
      </c>
      <c r="C46" s="234"/>
      <c r="D46" s="234"/>
      <c r="E46" s="235"/>
      <c r="G46" s="176" t="s">
        <v>220</v>
      </c>
      <c r="H46" s="234" t="str">
        <f>UPPER('Cardiac Drugs - Table 1'!C1)</f>
        <v>IRON MAN</v>
      </c>
      <c r="I46" s="234"/>
      <c r="J46" s="234"/>
      <c r="K46" s="235"/>
      <c r="M46" s="176" t="s">
        <v>220</v>
      </c>
      <c r="N46" s="234" t="str">
        <f>UPPER('Cardiac Drugs - Table 1'!C1)</f>
        <v>IRON MAN</v>
      </c>
      <c r="O46" s="234"/>
      <c r="P46" s="234"/>
      <c r="Q46" s="235"/>
    </row>
    <row r="47" spans="1:17" ht="15.75" customHeight="1" thickBot="1">
      <c r="A47" s="177" t="s">
        <v>85</v>
      </c>
      <c r="B47" s="213" t="str">
        <f>'Cardiac Drugs - Table 1'!C2</f>
        <v>T1234567A</v>
      </c>
      <c r="C47" s="213"/>
      <c r="D47" s="213"/>
      <c r="E47" s="214"/>
      <c r="G47" s="177" t="s">
        <v>85</v>
      </c>
      <c r="H47" s="213" t="str">
        <f>'Cardiac Drugs - Table 1'!C2</f>
        <v>T1234567A</v>
      </c>
      <c r="I47" s="213"/>
      <c r="J47" s="213"/>
      <c r="K47" s="214"/>
      <c r="M47" s="177" t="s">
        <v>85</v>
      </c>
      <c r="N47" s="213" t="str">
        <f>'Cardiac Drugs - Table 1'!C2</f>
        <v>T1234567A</v>
      </c>
      <c r="O47" s="213"/>
      <c r="P47" s="213"/>
      <c r="Q47" s="214"/>
    </row>
    <row r="48" spans="1:17" ht="15.75" customHeight="1" thickBot="1">
      <c r="A48" s="70" t="s">
        <v>131</v>
      </c>
      <c r="B48" s="49" t="str">
        <f>_xlfn.CONCAT('Cardiac Drugs - Table 1'!C3)</f>
        <v>CICU</v>
      </c>
      <c r="C48" s="51" t="s">
        <v>86</v>
      </c>
      <c r="D48" s="215" t="str">
        <f>_xlfn.CONCAT('Cardiac Drugs - Table 1'!G2)</f>
        <v/>
      </c>
      <c r="E48" s="216"/>
      <c r="G48" s="70" t="s">
        <v>131</v>
      </c>
      <c r="H48" s="49" t="str">
        <f>_xlfn.CONCAT('Cardiac Drugs - Table 1'!C3)</f>
        <v>CICU</v>
      </c>
      <c r="I48" s="51" t="s">
        <v>86</v>
      </c>
      <c r="J48" s="215" t="str">
        <f>_xlfn.CONCAT('Cardiac Drugs - Table 1'!G2)</f>
        <v/>
      </c>
      <c r="K48" s="216"/>
      <c r="M48" s="70" t="s">
        <v>131</v>
      </c>
      <c r="N48" s="49" t="str">
        <f>_xlfn.CONCAT('Cardiac Drugs - Table 1'!C3)</f>
        <v>CICU</v>
      </c>
      <c r="O48" s="51" t="s">
        <v>86</v>
      </c>
      <c r="P48" s="215" t="str">
        <f>_xlfn.CONCAT('Cardiac Drugs - Table 1'!G2)</f>
        <v/>
      </c>
      <c r="Q48" s="216"/>
    </row>
    <row r="49" spans="1:17" ht="16.350000000000001" customHeight="1" thickBot="1">
      <c r="A49" s="71" t="s">
        <v>132</v>
      </c>
      <c r="B49" s="68">
        <f>'Cardiac Drugs - Table 1'!G1</f>
        <v>45309</v>
      </c>
      <c r="C49" s="48" t="s">
        <v>87</v>
      </c>
      <c r="D49" s="215" t="str">
        <f>_xlfn.CONCAT('Cardiac Drugs - Table 1'!G3)</f>
        <v/>
      </c>
      <c r="E49" s="216"/>
      <c r="G49" s="71" t="s">
        <v>132</v>
      </c>
      <c r="H49" s="68">
        <f>'Cardiac Drugs - Table 1'!G1</f>
        <v>45309</v>
      </c>
      <c r="I49" s="48" t="s">
        <v>87</v>
      </c>
      <c r="J49" s="215" t="str">
        <f>_xlfn.CONCAT('Cardiac Drugs - Table 1'!G3)</f>
        <v/>
      </c>
      <c r="K49" s="216"/>
      <c r="M49" s="71" t="s">
        <v>132</v>
      </c>
      <c r="N49" s="68">
        <f>'Cardiac Drugs - Table 1'!G1</f>
        <v>45309</v>
      </c>
      <c r="O49" s="48" t="s">
        <v>87</v>
      </c>
      <c r="P49" s="215" t="str">
        <f>_xlfn.CONCAT('Cardiac Drugs - Table 1'!G3)</f>
        <v/>
      </c>
      <c r="Q49" s="216"/>
    </row>
  </sheetData>
  <sheetProtection algorithmName="SHA-512" hashValue="x/OGNNY1bsjgMLSV3L6C8ngKu2gF8WE3oDyxjUUBUn0l5LlK6T+Wo5t33Sb6oKUfJgBhgZ5LgHlAUNfiJbmw+A==" saltValue="ShtYIjCerIMAhYSchnzEPQ==" spinCount="100000" sheet="1" objects="1" scenarios="1" selectLockedCells="1" selectUnlockedCells="1"/>
  <mergeCells count="105">
    <mergeCell ref="B5:E5"/>
    <mergeCell ref="H5:K5"/>
    <mergeCell ref="N5:Q5"/>
    <mergeCell ref="D6:E6"/>
    <mergeCell ref="J6:K6"/>
    <mergeCell ref="P6:Q6"/>
    <mergeCell ref="A1:E1"/>
    <mergeCell ref="G1:K1"/>
    <mergeCell ref="M1:Q1"/>
    <mergeCell ref="B4:E4"/>
    <mergeCell ref="H4:K4"/>
    <mergeCell ref="N4:Q4"/>
    <mergeCell ref="B11:E11"/>
    <mergeCell ref="H11:K11"/>
    <mergeCell ref="N11:Q11"/>
    <mergeCell ref="B12:E12"/>
    <mergeCell ref="H12:K12"/>
    <mergeCell ref="N12:Q12"/>
    <mergeCell ref="D7:E7"/>
    <mergeCell ref="J7:K7"/>
    <mergeCell ref="P7:Q7"/>
    <mergeCell ref="A8:E8"/>
    <mergeCell ref="G8:K8"/>
    <mergeCell ref="M8:Q8"/>
    <mergeCell ref="A15:E15"/>
    <mergeCell ref="G15:K15"/>
    <mergeCell ref="M15:Q15"/>
    <mergeCell ref="B18:E18"/>
    <mergeCell ref="H18:K18"/>
    <mergeCell ref="N18:Q18"/>
    <mergeCell ref="D13:E13"/>
    <mergeCell ref="J13:K13"/>
    <mergeCell ref="P13:Q13"/>
    <mergeCell ref="D14:E14"/>
    <mergeCell ref="J14:K14"/>
    <mergeCell ref="P14:Q14"/>
    <mergeCell ref="D21:E21"/>
    <mergeCell ref="J21:K21"/>
    <mergeCell ref="P21:Q21"/>
    <mergeCell ref="A22:E22"/>
    <mergeCell ref="G22:K22"/>
    <mergeCell ref="M22:Q22"/>
    <mergeCell ref="B19:E19"/>
    <mergeCell ref="H19:K19"/>
    <mergeCell ref="N19:Q19"/>
    <mergeCell ref="D20:E20"/>
    <mergeCell ref="J20:K20"/>
    <mergeCell ref="P20:Q20"/>
    <mergeCell ref="D27:E27"/>
    <mergeCell ref="J27:K27"/>
    <mergeCell ref="P27:Q27"/>
    <mergeCell ref="D28:E28"/>
    <mergeCell ref="J28:K28"/>
    <mergeCell ref="P28:Q28"/>
    <mergeCell ref="B25:E25"/>
    <mergeCell ref="H25:K25"/>
    <mergeCell ref="N25:Q25"/>
    <mergeCell ref="B26:E26"/>
    <mergeCell ref="H26:K26"/>
    <mergeCell ref="N26:Q26"/>
    <mergeCell ref="B33:E33"/>
    <mergeCell ref="H33:K33"/>
    <mergeCell ref="N33:Q33"/>
    <mergeCell ref="D34:E34"/>
    <mergeCell ref="J34:K34"/>
    <mergeCell ref="P34:Q34"/>
    <mergeCell ref="A29:E29"/>
    <mergeCell ref="G29:K29"/>
    <mergeCell ref="M29:Q29"/>
    <mergeCell ref="B32:E32"/>
    <mergeCell ref="H32:K32"/>
    <mergeCell ref="N32:Q32"/>
    <mergeCell ref="B39:E39"/>
    <mergeCell ref="H39:K39"/>
    <mergeCell ref="N39:Q39"/>
    <mergeCell ref="B40:E40"/>
    <mergeCell ref="H40:K40"/>
    <mergeCell ref="N40:Q40"/>
    <mergeCell ref="D35:E35"/>
    <mergeCell ref="J35:K35"/>
    <mergeCell ref="P35:Q35"/>
    <mergeCell ref="A36:E36"/>
    <mergeCell ref="G36:K36"/>
    <mergeCell ref="M36:Q36"/>
    <mergeCell ref="A43:E43"/>
    <mergeCell ref="G43:K43"/>
    <mergeCell ref="M43:Q43"/>
    <mergeCell ref="B46:E46"/>
    <mergeCell ref="H46:K46"/>
    <mergeCell ref="N46:Q46"/>
    <mergeCell ref="D41:E41"/>
    <mergeCell ref="J41:K41"/>
    <mergeCell ref="P41:Q41"/>
    <mergeCell ref="D42:E42"/>
    <mergeCell ref="J42:K42"/>
    <mergeCell ref="P42:Q42"/>
    <mergeCell ref="D49:E49"/>
    <mergeCell ref="J49:K49"/>
    <mergeCell ref="P49:Q49"/>
    <mergeCell ref="B47:E47"/>
    <mergeCell ref="H47:K47"/>
    <mergeCell ref="N47:Q47"/>
    <mergeCell ref="D48:E48"/>
    <mergeCell ref="J48:K48"/>
    <mergeCell ref="P48:Q48"/>
  </mergeCells>
  <pageMargins left="0.31496062992125984" right="0.19685039370078741" top="0.59055118110236227" bottom="0" header="0" footer="0"/>
  <pageSetup paperSize="9" scale="99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F7BDE6AB-9E44-442D-8376-3907A899304B}">
            <xm:f>'Cardiac Drugs - Table 1'!$C$6&gt;10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A1:E3</xm:sqref>
        </x14:conditionalFormatting>
        <x14:conditionalFormatting xmlns:xm="http://schemas.microsoft.com/office/excel/2006/main">
          <x14:cfRule type="expression" priority="19" id="{E50C973A-CE3B-4E31-8061-D1F8332132ED}">
            <xm:f>'Cardiac Drugs - Table 1'!$C$6&lt;=10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G1:K3</xm:sqref>
        </x14:conditionalFormatting>
        <x14:conditionalFormatting xmlns:xm="http://schemas.microsoft.com/office/excel/2006/main">
          <x14:cfRule type="expression" priority="18" id="{566BF24E-C138-4B7F-8742-87B4CC44224D}">
            <xm:f>'Cardiac Drugs - Table 1'!$C$6&gt;10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M1:Q3</xm:sqref>
        </x14:conditionalFormatting>
        <x14:conditionalFormatting xmlns:xm="http://schemas.microsoft.com/office/excel/2006/main">
          <x14:cfRule type="expression" priority="17" id="{FD1F30BE-00FD-4BC7-9612-5B63D34176D4}">
            <xm:f>'Cardiac Drugs - Table 1'!$C$6&lt;=10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A8:E10</xm:sqref>
        </x14:conditionalFormatting>
        <x14:conditionalFormatting xmlns:xm="http://schemas.microsoft.com/office/excel/2006/main">
          <x14:cfRule type="expression" priority="16" id="{CB5965C8-A334-4C54-8448-F17066EFFCBB}">
            <xm:f>'Cardiac Drugs - Table 1'!$C$6&gt;16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G8:K10</xm:sqref>
        </x14:conditionalFormatting>
        <x14:conditionalFormatting xmlns:xm="http://schemas.microsoft.com/office/excel/2006/main">
          <x14:cfRule type="expression" priority="15" id="{A7AA7AA0-12D0-4BAB-AE15-BC256F0F22FC}">
            <xm:f>'Cardiac Drugs - Table 1'!$C$6&lt;=16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M8:Q10</xm:sqref>
        </x14:conditionalFormatting>
        <x14:conditionalFormatting xmlns:xm="http://schemas.microsoft.com/office/excel/2006/main">
          <x14:cfRule type="expression" priority="14" id="{C7E32BE0-8AD7-4691-A85F-351CEDF62FA1}">
            <xm:f>'Cardiac Drugs - Table 1'!$C$6&gt;8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A15:E17</xm:sqref>
        </x14:conditionalFormatting>
        <x14:conditionalFormatting xmlns:xm="http://schemas.microsoft.com/office/excel/2006/main">
          <x14:cfRule type="expression" priority="13" id="{798DD9B7-7ECD-4CA7-9208-32B09FF5514A}">
            <xm:f>'Cardiac Drugs - Table 1'!$C$6&lt;=8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G15:K17</xm:sqref>
        </x14:conditionalFormatting>
        <x14:conditionalFormatting xmlns:xm="http://schemas.microsoft.com/office/excel/2006/main">
          <x14:cfRule type="expression" priority="12" id="{EE6459A7-CCD5-4BA1-A5DF-A50390FB9F60}">
            <xm:f>'Cardiac Drugs - Table 1'!$C$6&gt;4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M15:Q17</xm:sqref>
        </x14:conditionalFormatting>
        <x14:conditionalFormatting xmlns:xm="http://schemas.microsoft.com/office/excel/2006/main">
          <x14:cfRule type="expression" priority="11" id="{38CCEE99-813F-417E-A5EC-E4389FB9E58F}">
            <xm:f>'Cardiac Drugs - Table 1'!$C$6&lt;=4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A22:E24</xm:sqref>
        </x14:conditionalFormatting>
        <x14:conditionalFormatting xmlns:xm="http://schemas.microsoft.com/office/excel/2006/main">
          <x14:cfRule type="expression" priority="10" id="{B2309AD8-4A6D-4EEE-8E81-F6874332BE3B}">
            <xm:f>'Cardiac Drugs - Table 1'!$C$6&gt;4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G22:K24</xm:sqref>
        </x14:conditionalFormatting>
        <x14:conditionalFormatting xmlns:xm="http://schemas.microsoft.com/office/excel/2006/main">
          <x14:cfRule type="expression" priority="9" id="{3998C71B-27E9-4F0B-8694-409CE7FA8110}">
            <xm:f>'Cardiac Drugs - Table 1'!$C$6&lt;=4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M22:Q24</xm:sqref>
        </x14:conditionalFormatting>
        <x14:conditionalFormatting xmlns:xm="http://schemas.microsoft.com/office/excel/2006/main">
          <x14:cfRule type="expression" priority="8" id="{8C2ECFF2-3321-4AF1-882D-BE380D7C13D8}">
            <xm:f>'Cardiac Drugs - Table 1'!$C$6&gt;7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A29:E31</xm:sqref>
        </x14:conditionalFormatting>
        <x14:conditionalFormatting xmlns:xm="http://schemas.microsoft.com/office/excel/2006/main">
          <x14:cfRule type="expression" priority="7" id="{E5BB2966-7409-46C9-B126-013ACE8DEFAF}">
            <xm:f>'Cardiac Drugs - Table 1'!$C$6&lt;=7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G29:K31</xm:sqref>
        </x14:conditionalFormatting>
        <x14:conditionalFormatting xmlns:xm="http://schemas.microsoft.com/office/excel/2006/main">
          <x14:cfRule type="expression" priority="6" id="{9B03AA7D-2D2C-46BC-972A-10A7FD7A9B8F}">
            <xm:f>'Cardiac Drugs - Table 1'!$C$6&gt;40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M29:Q31</xm:sqref>
        </x14:conditionalFormatting>
        <x14:conditionalFormatting xmlns:xm="http://schemas.microsoft.com/office/excel/2006/main">
          <x14:cfRule type="expression" priority="5" id="{ED6AF5DE-3C6F-441B-BE73-4C3F77D5F376}">
            <xm:f>'Cardiac Drugs - Table 1'!$C$6&lt;=40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A36:E36 A38:E38 B37:E37</xm:sqref>
        </x14:conditionalFormatting>
        <x14:conditionalFormatting xmlns:xm="http://schemas.microsoft.com/office/excel/2006/main">
          <x14:cfRule type="expression" priority="4" id="{926BE953-26CC-4B54-8A76-717719D638B0}">
            <xm:f>'Cardiac Drugs - Table 1'!$C$6&lt;=40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A37</xm:sqref>
        </x14:conditionalFormatting>
        <x14:conditionalFormatting xmlns:xm="http://schemas.microsoft.com/office/excel/2006/main">
          <x14:cfRule type="expression" priority="3" id="{A270F6D6-84E4-4B8E-B05F-B816ED943177}">
            <xm:f>'Cardiac Drugs - Table 1'!$C$6&gt;50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A43:E45</xm:sqref>
        </x14:conditionalFormatting>
        <x14:conditionalFormatting xmlns:xm="http://schemas.microsoft.com/office/excel/2006/main">
          <x14:cfRule type="expression" priority="2" id="{6F6C8DDE-4F84-4265-AF9B-F1AFFE24F1B5}">
            <xm:f>'Cardiac Drugs - Table 1'!$C$6&lt;=50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G43:K45</xm:sqref>
        </x14:conditionalFormatting>
        <x14:conditionalFormatting xmlns:xm="http://schemas.microsoft.com/office/excel/2006/main">
          <x14:cfRule type="expression" priority="1" id="{59ED1BB0-3BAB-455D-BB8D-9D7E2AB5498D}">
            <xm:f>'Cardiac Drugs - Table 1'!$C$6&lt;=50</xm:f>
            <x14:dxf>
              <font>
                <color theme="0"/>
              </font>
              <fill>
                <patternFill patternType="solid">
                  <bgColor theme="0"/>
                </patternFill>
              </fill>
              <border>
                <vertical/>
                <horizontal/>
              </border>
            </x14:dxf>
          </x14:cfRule>
          <xm:sqref>M43:Q45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1DB-90A7-4E77-9D60-2664D0039533}">
  <dimension ref="A1:J46"/>
  <sheetViews>
    <sheetView topLeftCell="A31" workbookViewId="0">
      <selection activeCell="A44" sqref="A44"/>
    </sheetView>
  </sheetViews>
  <sheetFormatPr defaultRowHeight="12.75"/>
  <cols>
    <col min="1" max="1" width="9.140625" style="166"/>
    <col min="2" max="2" width="9.85546875" style="166" bestFit="1" customWidth="1"/>
    <col min="3" max="3" width="9.42578125" style="166" customWidth="1"/>
    <col min="4" max="6" width="9.140625" style="166"/>
    <col min="7" max="7" width="12" style="166" customWidth="1"/>
    <col min="8" max="16384" width="9.140625" style="166"/>
  </cols>
  <sheetData>
    <row r="1" spans="1:10">
      <c r="A1" s="166" t="s">
        <v>218</v>
      </c>
      <c r="J1" s="166" t="s">
        <v>217</v>
      </c>
    </row>
    <row r="3" spans="1:10">
      <c r="A3" s="166" t="s">
        <v>216</v>
      </c>
      <c r="C3" s="166" t="s">
        <v>215</v>
      </c>
    </row>
    <row r="5" spans="1:10">
      <c r="A5" s="166" t="s">
        <v>214</v>
      </c>
      <c r="B5" s="166" t="s">
        <v>213</v>
      </c>
    </row>
    <row r="6" spans="1:10">
      <c r="B6" s="166" t="s">
        <v>212</v>
      </c>
    </row>
    <row r="8" spans="1:10">
      <c r="A8" s="166" t="s">
        <v>211</v>
      </c>
      <c r="B8" s="168">
        <f>DATE(C9,C8,1)</f>
        <v>44986</v>
      </c>
      <c r="C8" s="166">
        <v>3</v>
      </c>
      <c r="D8" s="166" t="s">
        <v>210</v>
      </c>
      <c r="F8" s="166" t="s">
        <v>209</v>
      </c>
    </row>
    <row r="9" spans="1:10">
      <c r="B9" s="168">
        <f t="shared" ref="B9:B38" si="0">B8+1</f>
        <v>44987</v>
      </c>
      <c r="C9" s="166">
        <v>2023</v>
      </c>
      <c r="D9" s="166" t="s">
        <v>208</v>
      </c>
      <c r="F9" s="166" t="s">
        <v>207</v>
      </c>
    </row>
    <row r="10" spans="1:10">
      <c r="B10" s="168">
        <f t="shared" si="0"/>
        <v>44988</v>
      </c>
      <c r="D10" s="166" t="s">
        <v>206</v>
      </c>
    </row>
    <row r="11" spans="1:10">
      <c r="B11" s="168">
        <f t="shared" si="0"/>
        <v>44989</v>
      </c>
      <c r="D11" s="166" t="s">
        <v>205</v>
      </c>
    </row>
    <row r="12" spans="1:10">
      <c r="B12" s="168">
        <f t="shared" si="0"/>
        <v>44990</v>
      </c>
      <c r="D12" s="166" t="s">
        <v>204</v>
      </c>
    </row>
    <row r="13" spans="1:10">
      <c r="B13" s="168">
        <f t="shared" si="0"/>
        <v>44991</v>
      </c>
      <c r="D13" s="166" t="s">
        <v>203</v>
      </c>
      <c r="G13" s="168"/>
    </row>
    <row r="14" spans="1:10">
      <c r="B14" s="168">
        <f t="shared" si="0"/>
        <v>44992</v>
      </c>
      <c r="D14" s="166" t="s">
        <v>202</v>
      </c>
    </row>
    <row r="15" spans="1:10">
      <c r="B15" s="168">
        <f t="shared" si="0"/>
        <v>44993</v>
      </c>
      <c r="D15" s="166" t="s">
        <v>201</v>
      </c>
    </row>
    <row r="16" spans="1:10">
      <c r="B16" s="168">
        <f t="shared" si="0"/>
        <v>44994</v>
      </c>
      <c r="D16" s="166" t="s">
        <v>200</v>
      </c>
    </row>
    <row r="17" spans="2:4">
      <c r="B17" s="168">
        <f t="shared" si="0"/>
        <v>44995</v>
      </c>
      <c r="D17" s="166" t="s">
        <v>199</v>
      </c>
    </row>
    <row r="18" spans="2:4">
      <c r="B18" s="168">
        <f t="shared" si="0"/>
        <v>44996</v>
      </c>
      <c r="D18" s="166" t="s">
        <v>198</v>
      </c>
    </row>
    <row r="19" spans="2:4">
      <c r="B19" s="168">
        <f t="shared" si="0"/>
        <v>44997</v>
      </c>
      <c r="D19" s="166" t="s">
        <v>197</v>
      </c>
    </row>
    <row r="20" spans="2:4">
      <c r="B20" s="168">
        <f t="shared" si="0"/>
        <v>44998</v>
      </c>
      <c r="D20" s="166" t="s">
        <v>196</v>
      </c>
    </row>
    <row r="21" spans="2:4">
      <c r="B21" s="168">
        <f t="shared" si="0"/>
        <v>44999</v>
      </c>
    </row>
    <row r="22" spans="2:4">
      <c r="B22" s="168">
        <f t="shared" si="0"/>
        <v>45000</v>
      </c>
    </row>
    <row r="23" spans="2:4">
      <c r="B23" s="168">
        <f t="shared" si="0"/>
        <v>45001</v>
      </c>
    </row>
    <row r="24" spans="2:4">
      <c r="B24" s="168">
        <f t="shared" si="0"/>
        <v>45002</v>
      </c>
    </row>
    <row r="25" spans="2:4">
      <c r="B25" s="168">
        <f t="shared" si="0"/>
        <v>45003</v>
      </c>
    </row>
    <row r="26" spans="2:4">
      <c r="B26" s="168">
        <f t="shared" si="0"/>
        <v>45004</v>
      </c>
    </row>
    <row r="27" spans="2:4">
      <c r="B27" s="168">
        <f t="shared" si="0"/>
        <v>45005</v>
      </c>
    </row>
    <row r="28" spans="2:4">
      <c r="B28" s="168">
        <f t="shared" si="0"/>
        <v>45006</v>
      </c>
    </row>
    <row r="29" spans="2:4">
      <c r="B29" s="168">
        <f t="shared" si="0"/>
        <v>45007</v>
      </c>
    </row>
    <row r="30" spans="2:4">
      <c r="B30" s="168">
        <f t="shared" si="0"/>
        <v>45008</v>
      </c>
    </row>
    <row r="31" spans="2:4">
      <c r="B31" s="168">
        <f t="shared" si="0"/>
        <v>45009</v>
      </c>
    </row>
    <row r="32" spans="2:4">
      <c r="B32" s="168">
        <f t="shared" si="0"/>
        <v>45010</v>
      </c>
    </row>
    <row r="33" spans="1:2">
      <c r="B33" s="168">
        <f t="shared" si="0"/>
        <v>45011</v>
      </c>
    </row>
    <row r="34" spans="1:2">
      <c r="B34" s="168">
        <f t="shared" si="0"/>
        <v>45012</v>
      </c>
    </row>
    <row r="35" spans="1:2">
      <c r="B35" s="168">
        <f t="shared" si="0"/>
        <v>45013</v>
      </c>
    </row>
    <row r="36" spans="1:2">
      <c r="B36" s="168">
        <f t="shared" si="0"/>
        <v>45014</v>
      </c>
    </row>
    <row r="37" spans="1:2">
      <c r="B37" s="168">
        <f t="shared" si="0"/>
        <v>45015</v>
      </c>
    </row>
    <row r="38" spans="1:2">
      <c r="B38" s="168">
        <f t="shared" si="0"/>
        <v>45016</v>
      </c>
    </row>
    <row r="39" spans="1:2">
      <c r="B39" s="168"/>
    </row>
    <row r="40" spans="1:2">
      <c r="A40" s="166" t="s">
        <v>195</v>
      </c>
      <c r="B40" s="168"/>
    </row>
    <row r="41" spans="1:2">
      <c r="B41" s="168"/>
    </row>
    <row r="42" spans="1:2">
      <c r="A42" s="166" t="s">
        <v>194</v>
      </c>
      <c r="B42" s="168"/>
    </row>
    <row r="43" spans="1:2">
      <c r="A43" s="166" t="s">
        <v>193</v>
      </c>
      <c r="B43" s="168"/>
    </row>
    <row r="44" spans="1:2">
      <c r="B44" s="168"/>
    </row>
    <row r="45" spans="1:2">
      <c r="B45" s="168"/>
    </row>
    <row r="46" spans="1:2">
      <c r="B46" s="168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0</xdr:col>
                    <xdr:colOff>0</xdr:colOff>
                    <xdr:row>8</xdr:row>
                    <xdr:rowOff>28575</xdr:rowOff>
                  </from>
                  <to>
                    <xdr:col>1</xdr:col>
                    <xdr:colOff>619125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18C3-0F2D-43B4-A0D1-CB5656F5F822}">
  <dimension ref="A1:M31"/>
  <sheetViews>
    <sheetView workbookViewId="0"/>
  </sheetViews>
  <sheetFormatPr defaultRowHeight="12.75"/>
  <cols>
    <col min="1" max="16384" width="9.140625" style="166"/>
  </cols>
  <sheetData>
    <row r="1" spans="13:13" ht="38.1" customHeight="1">
      <c r="M1" s="166" t="s">
        <v>192</v>
      </c>
    </row>
    <row r="2" spans="13:13">
      <c r="M2" s="166" t="s">
        <v>191</v>
      </c>
    </row>
    <row r="4" spans="13:13">
      <c r="M4" s="166" t="s">
        <v>190</v>
      </c>
    </row>
    <row r="5" spans="13:13">
      <c r="M5" s="166" t="s">
        <v>189</v>
      </c>
    </row>
    <row r="6" spans="13:13">
      <c r="M6" s="166" t="s">
        <v>188</v>
      </c>
    </row>
    <row r="8" spans="13:13">
      <c r="M8" s="167" t="s">
        <v>187</v>
      </c>
    </row>
    <row r="31" spans="1:13">
      <c r="A31" s="167" t="s">
        <v>186</v>
      </c>
      <c r="M31" s="167" t="s">
        <v>185</v>
      </c>
    </row>
  </sheetData>
  <sheetProtection algorithmName="SHA-512" hashValue="2SRDaLe/NbUISPzS2NGhiovBqc7NermmMJT+6Mhtmd36f776pgK/mDQ5PeVTZiexxgTuqrEWY7kYMNNS7qfpFA==" saltValue="yzFqDXJRYSNk6fXmBMUPSg==" spinCount="100000" sheet="1" objects="1" scenarios="1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1AE8-E3D9-4F9A-8782-1957B6A2D68F}">
  <sheetPr>
    <pageSetUpPr fitToPage="1"/>
  </sheetPr>
  <dimension ref="A1:I53"/>
  <sheetViews>
    <sheetView workbookViewId="0"/>
  </sheetViews>
  <sheetFormatPr defaultColWidth="12" defaultRowHeight="20.100000000000001" customHeight="1"/>
  <cols>
    <col min="1" max="1" width="1.28515625" style="3" customWidth="1"/>
    <col min="2" max="2" width="18.7109375" style="4" customWidth="1"/>
    <col min="3" max="3" width="8.7109375" style="4" customWidth="1"/>
    <col min="4" max="4" width="20.140625" style="4" customWidth="1"/>
    <col min="5" max="5" width="10.140625" style="4" customWidth="1"/>
    <col min="6" max="6" width="12.140625" style="4" customWidth="1"/>
    <col min="7" max="7" width="8.42578125" style="17" customWidth="1"/>
    <col min="8" max="8" width="4.7109375" style="17" customWidth="1"/>
    <col min="9" max="9" width="73" style="4" customWidth="1"/>
    <col min="10" max="10" width="12" style="4" customWidth="1"/>
    <col min="11" max="16384" width="12" style="4"/>
  </cols>
  <sheetData>
    <row r="1" spans="1:9" ht="12.75">
      <c r="B1" s="35" t="s">
        <v>84</v>
      </c>
      <c r="C1" s="264" t="s">
        <v>94</v>
      </c>
      <c r="D1" s="264"/>
      <c r="E1" s="164" t="s">
        <v>83</v>
      </c>
      <c r="F1" s="264">
        <v>76</v>
      </c>
      <c r="G1" s="264"/>
      <c r="H1" s="165"/>
      <c r="I1" s="160" t="s">
        <v>95</v>
      </c>
    </row>
    <row r="2" spans="1:9" ht="12.75">
      <c r="B2" s="35" t="s">
        <v>85</v>
      </c>
      <c r="C2" s="264" t="s">
        <v>91</v>
      </c>
      <c r="D2" s="264"/>
      <c r="E2" s="164" t="s">
        <v>184</v>
      </c>
      <c r="F2" s="163">
        <f ca="1">TODAY()</f>
        <v>45321</v>
      </c>
      <c r="G2" s="162">
        <f ca="1">NOW()</f>
        <v>45321.726934259263</v>
      </c>
      <c r="H2" s="161"/>
      <c r="I2" s="160" t="s">
        <v>96</v>
      </c>
    </row>
    <row r="3" spans="1:9" ht="12.75">
      <c r="B3" s="35" t="s">
        <v>92</v>
      </c>
      <c r="C3" s="265" t="s">
        <v>183</v>
      </c>
      <c r="D3" s="265"/>
      <c r="E3" s="35" t="s">
        <v>93</v>
      </c>
      <c r="F3" s="264" t="s">
        <v>182</v>
      </c>
      <c r="G3" s="264"/>
      <c r="I3" s="160" t="s">
        <v>97</v>
      </c>
    </row>
    <row r="4" spans="1:9" ht="12.75">
      <c r="B4" s="35"/>
      <c r="C4" s="159"/>
      <c r="D4" s="159"/>
      <c r="E4" s="35"/>
      <c r="F4" s="158"/>
      <c r="G4" s="158"/>
    </row>
    <row r="5" spans="1:9" ht="12.95" customHeight="1">
      <c r="A5" s="1"/>
      <c r="B5" s="2" t="s">
        <v>0</v>
      </c>
      <c r="C5" s="157" t="s">
        <v>1</v>
      </c>
      <c r="D5" s="2" t="s">
        <v>2</v>
      </c>
      <c r="E5" s="33"/>
      <c r="F5" s="33"/>
      <c r="G5" s="18"/>
      <c r="H5" s="18"/>
    </row>
    <row r="6" spans="1:9" ht="12.95" customHeight="1">
      <c r="A6" s="1"/>
      <c r="B6" s="2" t="s">
        <v>6</v>
      </c>
      <c r="C6" s="156">
        <v>5</v>
      </c>
      <c r="D6" s="20"/>
      <c r="E6" s="34"/>
      <c r="F6" s="34"/>
      <c r="G6" s="5"/>
      <c r="H6" s="5"/>
      <c r="I6" s="5"/>
    </row>
    <row r="7" spans="1:9" ht="12.95" customHeight="1">
      <c r="A7" s="1"/>
      <c r="B7" s="185"/>
      <c r="C7" s="185"/>
      <c r="D7" s="54"/>
      <c r="E7" s="6" t="s">
        <v>3</v>
      </c>
      <c r="F7" s="6" t="s">
        <v>4</v>
      </c>
      <c r="G7" s="266" t="s">
        <v>5</v>
      </c>
      <c r="H7" s="267"/>
      <c r="I7" s="268"/>
    </row>
    <row r="8" spans="1:9" ht="12.95" customHeight="1">
      <c r="A8" s="1"/>
      <c r="B8" s="23" t="s">
        <v>16</v>
      </c>
      <c r="C8" s="24"/>
      <c r="D8" s="7">
        <v>10</v>
      </c>
      <c r="E8" s="8">
        <f>C6*10</f>
        <v>50</v>
      </c>
      <c r="F8" s="9" t="s">
        <v>8</v>
      </c>
      <c r="G8" s="179"/>
      <c r="H8" s="180"/>
      <c r="I8" s="181"/>
    </row>
    <row r="9" spans="1:9" ht="12.95" customHeight="1">
      <c r="A9" s="1"/>
      <c r="B9" s="29" t="s">
        <v>57</v>
      </c>
      <c r="C9" s="30"/>
      <c r="D9" s="7">
        <v>0.1</v>
      </c>
      <c r="E9" s="8">
        <f>MIN(6,(C6*0.1))</f>
        <v>0.5</v>
      </c>
      <c r="F9" s="10" t="s">
        <v>11</v>
      </c>
      <c r="G9" s="182" t="s">
        <v>27</v>
      </c>
      <c r="H9" s="183"/>
      <c r="I9" s="184"/>
    </row>
    <row r="10" spans="1:9" ht="12.95" customHeight="1">
      <c r="A10" s="1"/>
      <c r="B10" s="29" t="s">
        <v>58</v>
      </c>
      <c r="C10" s="30"/>
      <c r="D10" s="7">
        <v>0.2</v>
      </c>
      <c r="E10" s="8">
        <f>MIN(12,(C6*0.2))</f>
        <v>1</v>
      </c>
      <c r="F10" s="10" t="s">
        <v>11</v>
      </c>
      <c r="G10" s="182" t="s">
        <v>28</v>
      </c>
      <c r="H10" s="183"/>
      <c r="I10" s="184"/>
    </row>
    <row r="11" spans="1:9" ht="12.95" customHeight="1">
      <c r="A11" s="1"/>
      <c r="B11" s="29" t="s">
        <v>24</v>
      </c>
      <c r="C11" s="30"/>
      <c r="D11" s="7">
        <v>5</v>
      </c>
      <c r="E11" s="8">
        <f>MIN(300,(C6*5))</f>
        <v>25</v>
      </c>
      <c r="F11" s="9" t="s">
        <v>11</v>
      </c>
      <c r="G11" s="182" t="s">
        <v>25</v>
      </c>
      <c r="H11" s="183"/>
      <c r="I11" s="184"/>
    </row>
    <row r="12" spans="1:9" ht="12.95" customHeight="1">
      <c r="A12" s="1"/>
      <c r="B12" s="29" t="s">
        <v>20</v>
      </c>
      <c r="C12" s="30"/>
      <c r="D12" s="7">
        <v>0.02</v>
      </c>
      <c r="E12" s="8">
        <f>MIN(1.2,(C6*0.02))</f>
        <v>0.1</v>
      </c>
      <c r="F12" s="9" t="s">
        <v>11</v>
      </c>
      <c r="G12" s="179"/>
      <c r="H12" s="180"/>
      <c r="I12" s="181"/>
    </row>
    <row r="13" spans="1:9" ht="12.95" customHeight="1">
      <c r="A13" s="1"/>
      <c r="B13" s="29" t="s">
        <v>21</v>
      </c>
      <c r="C13" s="30"/>
      <c r="D13" s="7">
        <v>1</v>
      </c>
      <c r="E13" s="8">
        <f>C6*1</f>
        <v>5</v>
      </c>
      <c r="F13" s="9" t="s">
        <v>22</v>
      </c>
      <c r="G13" s="179"/>
      <c r="H13" s="180"/>
      <c r="I13" s="181"/>
    </row>
    <row r="14" spans="1:9" ht="12.95" customHeight="1">
      <c r="A14" s="1"/>
      <c r="B14" s="29" t="s">
        <v>64</v>
      </c>
      <c r="C14" s="30"/>
      <c r="D14" s="7">
        <v>0.2</v>
      </c>
      <c r="E14" s="8">
        <f>C6*0.2</f>
        <v>1</v>
      </c>
      <c r="F14" s="9" t="s">
        <v>22</v>
      </c>
      <c r="G14" s="179"/>
      <c r="H14" s="180"/>
      <c r="I14" s="181"/>
    </row>
    <row r="15" spans="1:9" ht="12.95" customHeight="1">
      <c r="A15" s="1"/>
      <c r="B15" s="29" t="s">
        <v>10</v>
      </c>
      <c r="C15" s="30"/>
      <c r="D15" s="7">
        <v>30</v>
      </c>
      <c r="E15" s="8">
        <f>MIN(2000,(C6*30))</f>
        <v>150</v>
      </c>
      <c r="F15" s="9" t="s">
        <v>11</v>
      </c>
      <c r="G15" s="182" t="s">
        <v>65</v>
      </c>
      <c r="H15" s="183"/>
      <c r="I15" s="184"/>
    </row>
    <row r="16" spans="1:9" ht="12.95" customHeight="1">
      <c r="A16" s="1"/>
      <c r="B16" s="29" t="s">
        <v>7</v>
      </c>
      <c r="C16" s="30"/>
      <c r="D16" s="7">
        <v>20</v>
      </c>
      <c r="E16" s="8">
        <f>C6*20</f>
        <v>100</v>
      </c>
      <c r="F16" s="9" t="s">
        <v>8</v>
      </c>
      <c r="G16" s="182" t="s">
        <v>9</v>
      </c>
      <c r="H16" s="183"/>
      <c r="I16" s="184"/>
    </row>
    <row r="17" spans="1:9" ht="12.95" customHeight="1">
      <c r="A17" s="1"/>
      <c r="B17" s="29" t="s">
        <v>12</v>
      </c>
      <c r="C17" s="30"/>
      <c r="D17" s="7">
        <v>300</v>
      </c>
      <c r="E17" s="8">
        <f>C6*300</f>
        <v>1500</v>
      </c>
      <c r="F17" s="9" t="s">
        <v>13</v>
      </c>
      <c r="G17" s="209"/>
      <c r="H17" s="210"/>
      <c r="I17" s="211"/>
    </row>
    <row r="18" spans="1:9" ht="12.95" customHeight="1">
      <c r="A18" s="1"/>
      <c r="B18" s="29" t="s">
        <v>23</v>
      </c>
      <c r="C18" s="30"/>
      <c r="D18" s="7">
        <v>1</v>
      </c>
      <c r="E18" s="8">
        <f>C6*1</f>
        <v>5</v>
      </c>
      <c r="F18" s="9" t="s">
        <v>11</v>
      </c>
      <c r="G18" s="19"/>
      <c r="H18" s="22"/>
      <c r="I18" s="118"/>
    </row>
    <row r="19" spans="1:9" ht="12.95" customHeight="1">
      <c r="A19" s="1"/>
      <c r="B19" s="23" t="s">
        <v>66</v>
      </c>
      <c r="C19" s="24"/>
      <c r="D19" s="25">
        <v>50</v>
      </c>
      <c r="E19" s="26">
        <f>MIN(2000,(C6*50))</f>
        <v>250</v>
      </c>
      <c r="F19" s="27" t="s">
        <v>11</v>
      </c>
      <c r="G19" s="62" t="s">
        <v>77</v>
      </c>
      <c r="H19" s="22"/>
      <c r="I19" s="28"/>
    </row>
    <row r="20" spans="1:9" ht="12.95" customHeight="1">
      <c r="A20" s="1"/>
      <c r="B20" s="29" t="s">
        <v>14</v>
      </c>
      <c r="C20" s="30"/>
      <c r="D20" s="7">
        <v>3</v>
      </c>
      <c r="E20" s="8">
        <f>C6*3</f>
        <v>15</v>
      </c>
      <c r="F20" s="9" t="s">
        <v>11</v>
      </c>
      <c r="G20" s="212" t="s">
        <v>15</v>
      </c>
      <c r="H20" s="180"/>
      <c r="I20" s="181"/>
    </row>
    <row r="21" spans="1:9" ht="12.95" customHeight="1">
      <c r="A21" s="1"/>
      <c r="B21" s="29" t="s">
        <v>17</v>
      </c>
      <c r="C21" s="30"/>
      <c r="D21" s="7">
        <v>10</v>
      </c>
      <c r="E21" s="8">
        <f>C6*10</f>
        <v>50</v>
      </c>
      <c r="F21" s="9" t="s">
        <v>8</v>
      </c>
      <c r="G21" s="179"/>
      <c r="H21" s="180"/>
      <c r="I21" s="181"/>
    </row>
    <row r="22" spans="1:9" ht="12.95" customHeight="1">
      <c r="A22" s="1"/>
      <c r="B22" s="29" t="s">
        <v>18</v>
      </c>
      <c r="C22" s="30"/>
      <c r="D22" s="7">
        <v>0.1</v>
      </c>
      <c r="E22" s="8">
        <f>C6*0.1</f>
        <v>0.5</v>
      </c>
      <c r="F22" s="9" t="s">
        <v>19</v>
      </c>
      <c r="G22" s="19"/>
      <c r="H22" s="22"/>
      <c r="I22" s="118"/>
    </row>
    <row r="23" spans="1:9" ht="12.95" customHeight="1">
      <c r="A23" s="1"/>
      <c r="B23" s="29" t="s">
        <v>29</v>
      </c>
      <c r="C23" s="30"/>
      <c r="D23" s="7">
        <v>0.5</v>
      </c>
      <c r="E23" s="8">
        <f>C6*0.5</f>
        <v>2.5</v>
      </c>
      <c r="F23" s="10" t="s">
        <v>30</v>
      </c>
      <c r="G23" s="182" t="s">
        <v>31</v>
      </c>
      <c r="H23" s="183"/>
      <c r="I23" s="184"/>
    </row>
    <row r="24" spans="1:9" ht="12.95" customHeight="1">
      <c r="A24" s="1"/>
      <c r="B24" s="29" t="s">
        <v>29</v>
      </c>
      <c r="C24" s="30"/>
      <c r="D24" s="7">
        <v>1</v>
      </c>
      <c r="E24" s="8">
        <f>C6*1</f>
        <v>5</v>
      </c>
      <c r="F24" s="10" t="s">
        <v>30</v>
      </c>
      <c r="G24" s="182" t="s">
        <v>31</v>
      </c>
      <c r="H24" s="183"/>
      <c r="I24" s="184"/>
    </row>
    <row r="25" spans="1:9" ht="12.95" customHeight="1">
      <c r="A25" s="1"/>
      <c r="B25" s="29" t="s">
        <v>32</v>
      </c>
      <c r="C25" s="30"/>
      <c r="D25" s="7">
        <v>4</v>
      </c>
      <c r="E25" s="8">
        <f>C6*4</f>
        <v>20</v>
      </c>
      <c r="F25" s="10" t="s">
        <v>30</v>
      </c>
      <c r="G25" s="182" t="s">
        <v>33</v>
      </c>
      <c r="H25" s="183"/>
      <c r="I25" s="184"/>
    </row>
    <row r="26" spans="1:9" ht="12.95" customHeight="1">
      <c r="A26" s="1"/>
      <c r="B26" s="127" t="s">
        <v>181</v>
      </c>
      <c r="C26" s="126"/>
      <c r="D26" s="10" t="s">
        <v>34</v>
      </c>
      <c r="E26" s="8">
        <f>C6*0.3</f>
        <v>1.5</v>
      </c>
      <c r="F26" s="10" t="s">
        <v>35</v>
      </c>
      <c r="G26" s="125" t="s">
        <v>37</v>
      </c>
      <c r="H26" s="119">
        <v>0.1</v>
      </c>
      <c r="I26" s="144" t="s">
        <v>38</v>
      </c>
    </row>
    <row r="27" spans="1:9" ht="12.95" customHeight="1">
      <c r="A27" s="1"/>
      <c r="B27" s="120" t="s">
        <v>26</v>
      </c>
      <c r="C27" s="118"/>
      <c r="D27" s="7" t="s">
        <v>42</v>
      </c>
      <c r="E27" s="8">
        <f>C6*15</f>
        <v>75</v>
      </c>
      <c r="F27" s="9" t="s">
        <v>67</v>
      </c>
      <c r="G27" s="125" t="s">
        <v>37</v>
      </c>
      <c r="H27" s="119">
        <v>5</v>
      </c>
      <c r="I27" s="144" t="s">
        <v>98</v>
      </c>
    </row>
    <row r="28" spans="1:9" ht="12.95" customHeight="1">
      <c r="A28" s="1"/>
      <c r="B28" s="127" t="s">
        <v>41</v>
      </c>
      <c r="C28" s="126"/>
      <c r="D28" s="10" t="s">
        <v>42</v>
      </c>
      <c r="E28" s="8">
        <f>C6*15</f>
        <v>75</v>
      </c>
      <c r="F28" s="10" t="s">
        <v>35</v>
      </c>
      <c r="G28" s="125" t="s">
        <v>37</v>
      </c>
      <c r="H28" s="119">
        <v>5</v>
      </c>
      <c r="I28" s="144" t="s">
        <v>38</v>
      </c>
    </row>
    <row r="29" spans="1:9" ht="12.95" customHeight="1">
      <c r="A29" s="1"/>
      <c r="B29" s="127" t="s">
        <v>39</v>
      </c>
      <c r="C29" s="126"/>
      <c r="D29" s="10" t="s">
        <v>40</v>
      </c>
      <c r="E29" s="8">
        <f>C6*30</f>
        <v>150</v>
      </c>
      <c r="F29" s="10" t="s">
        <v>35</v>
      </c>
      <c r="G29" s="125" t="s">
        <v>37</v>
      </c>
      <c r="H29" s="119">
        <v>10</v>
      </c>
      <c r="I29" s="144" t="s">
        <v>38</v>
      </c>
    </row>
    <row r="30" spans="1:9" ht="12.95" customHeight="1">
      <c r="A30" s="1"/>
      <c r="B30" s="23" t="s">
        <v>74</v>
      </c>
      <c r="C30" s="24"/>
      <c r="D30" s="254" t="s">
        <v>75</v>
      </c>
      <c r="E30" s="255"/>
      <c r="F30" s="256"/>
      <c r="G30" s="257" t="s">
        <v>76</v>
      </c>
      <c r="H30" s="258"/>
      <c r="I30" s="259"/>
    </row>
    <row r="31" spans="1:9" s="17" customFormat="1" ht="12.95" customHeight="1">
      <c r="A31" s="152"/>
      <c r="B31" s="127" t="s">
        <v>180</v>
      </c>
      <c r="C31" s="126"/>
      <c r="D31" s="151" t="s">
        <v>36</v>
      </c>
      <c r="E31" s="26">
        <f>C6*3</f>
        <v>15</v>
      </c>
      <c r="F31" s="151" t="s">
        <v>35</v>
      </c>
      <c r="G31" s="155" t="s">
        <v>37</v>
      </c>
      <c r="H31" s="148">
        <v>1</v>
      </c>
      <c r="I31" s="154" t="s">
        <v>179</v>
      </c>
    </row>
    <row r="32" spans="1:9" s="17" customFormat="1" ht="12.75">
      <c r="A32" s="152"/>
      <c r="B32" s="127" t="s">
        <v>178</v>
      </c>
      <c r="C32" s="126"/>
      <c r="D32" s="151" t="s">
        <v>174</v>
      </c>
      <c r="E32" s="26">
        <v>50</v>
      </c>
      <c r="F32" s="151" t="s">
        <v>35</v>
      </c>
      <c r="G32" s="62" t="s">
        <v>37</v>
      </c>
      <c r="H32" s="148">
        <f>1000/60/C6</f>
        <v>3.3333333333333335</v>
      </c>
      <c r="I32" s="153" t="s">
        <v>177</v>
      </c>
    </row>
    <row r="33" spans="1:9" s="17" customFormat="1" ht="12.95" customHeight="1">
      <c r="A33" s="152"/>
      <c r="B33" s="23" t="s">
        <v>78</v>
      </c>
      <c r="C33" s="24"/>
      <c r="D33" s="151" t="s">
        <v>80</v>
      </c>
      <c r="E33" s="26">
        <v>10</v>
      </c>
      <c r="F33" s="151" t="s">
        <v>79</v>
      </c>
      <c r="G33" s="257" t="s">
        <v>81</v>
      </c>
      <c r="H33" s="258"/>
      <c r="I33" s="259"/>
    </row>
    <row r="34" spans="1:9" ht="12.95" customHeight="1">
      <c r="A34" s="1"/>
      <c r="B34" s="127" t="s">
        <v>176</v>
      </c>
      <c r="C34" s="126"/>
      <c r="D34" s="10" t="s">
        <v>36</v>
      </c>
      <c r="E34" s="8">
        <f>C6*3</f>
        <v>15</v>
      </c>
      <c r="F34" s="10" t="s">
        <v>35</v>
      </c>
      <c r="G34" s="125" t="s">
        <v>37</v>
      </c>
      <c r="H34" s="150">
        <v>1</v>
      </c>
      <c r="I34" s="144" t="s">
        <v>38</v>
      </c>
    </row>
    <row r="35" spans="1:9" ht="12.95" customHeight="1">
      <c r="A35" s="1"/>
      <c r="B35" s="127" t="s">
        <v>175</v>
      </c>
      <c r="C35" s="149"/>
      <c r="D35" s="10" t="s">
        <v>174</v>
      </c>
      <c r="E35" s="8">
        <v>50</v>
      </c>
      <c r="F35" s="10" t="s">
        <v>35</v>
      </c>
      <c r="G35" s="62" t="s">
        <v>37</v>
      </c>
      <c r="H35" s="148">
        <f>(1000/60/C6)</f>
        <v>3.3333333333333335</v>
      </c>
      <c r="I35" s="147" t="s">
        <v>38</v>
      </c>
    </row>
    <row r="36" spans="1:9" ht="12.95" customHeight="1">
      <c r="A36" s="1"/>
      <c r="B36" s="29" t="s">
        <v>45</v>
      </c>
      <c r="C36" s="30"/>
      <c r="D36" s="146" t="s">
        <v>42</v>
      </c>
      <c r="E36" s="11">
        <f>C6*15</f>
        <v>75</v>
      </c>
      <c r="F36" s="146" t="s">
        <v>35</v>
      </c>
      <c r="G36" s="212" t="s">
        <v>62</v>
      </c>
      <c r="H36" s="180"/>
      <c r="I36" s="181"/>
    </row>
    <row r="37" spans="1:9" ht="12.95" customHeight="1">
      <c r="A37" s="1"/>
      <c r="B37" s="127" t="s">
        <v>18</v>
      </c>
      <c r="C37" s="126"/>
      <c r="D37" s="10" t="s">
        <v>43</v>
      </c>
      <c r="E37" s="8">
        <f>C6*1</f>
        <v>5</v>
      </c>
      <c r="F37" s="10" t="s">
        <v>44</v>
      </c>
      <c r="G37" s="62" t="s">
        <v>37</v>
      </c>
      <c r="H37" s="145">
        <v>0.02</v>
      </c>
      <c r="I37" s="117" t="s">
        <v>173</v>
      </c>
    </row>
    <row r="38" spans="1:9" ht="12.2" customHeight="1">
      <c r="A38" s="1"/>
      <c r="B38" s="127" t="s">
        <v>172</v>
      </c>
      <c r="C38" s="126"/>
      <c r="D38" s="10" t="s">
        <v>82</v>
      </c>
      <c r="E38" s="8">
        <f>C6*50</f>
        <v>250</v>
      </c>
      <c r="F38" s="10" t="s">
        <v>46</v>
      </c>
      <c r="G38" s="125" t="s">
        <v>37</v>
      </c>
      <c r="H38" s="119">
        <v>2.5</v>
      </c>
      <c r="I38" s="144" t="s">
        <v>171</v>
      </c>
    </row>
    <row r="39" spans="1:9" ht="12.75">
      <c r="A39" s="1"/>
      <c r="B39" s="127" t="s">
        <v>170</v>
      </c>
      <c r="C39" s="126"/>
      <c r="D39" s="10" t="s">
        <v>169</v>
      </c>
      <c r="E39" s="143" t="s">
        <v>168</v>
      </c>
      <c r="F39" s="10" t="s">
        <v>46</v>
      </c>
      <c r="G39" s="142">
        <f>(2.5*C6)/100</f>
        <v>0.125</v>
      </c>
      <c r="H39" s="260" t="s">
        <v>167</v>
      </c>
      <c r="I39" s="261"/>
    </row>
    <row r="40" spans="1:9" ht="12.95" customHeight="1">
      <c r="A40" s="1"/>
      <c r="B40" s="141" t="s">
        <v>52</v>
      </c>
      <c r="C40" s="140"/>
      <c r="D40" s="139" t="s">
        <v>49</v>
      </c>
      <c r="E40" s="12">
        <f>C6*10</f>
        <v>50</v>
      </c>
      <c r="F40" s="139" t="s">
        <v>50</v>
      </c>
      <c r="G40" s="138" t="s">
        <v>37</v>
      </c>
      <c r="H40" s="137">
        <v>0.2</v>
      </c>
      <c r="I40" s="136" t="s">
        <v>68</v>
      </c>
    </row>
    <row r="41" spans="1:9" ht="12.95" customHeight="1">
      <c r="A41" s="1"/>
      <c r="B41" s="135" t="s">
        <v>59</v>
      </c>
      <c r="C41" s="134"/>
      <c r="D41" s="133" t="s">
        <v>53</v>
      </c>
      <c r="E41" s="13">
        <v>200</v>
      </c>
      <c r="F41" s="133" t="s">
        <v>50</v>
      </c>
      <c r="G41" s="132" t="s">
        <v>54</v>
      </c>
      <c r="H41" s="131">
        <f>(4/C6)</f>
        <v>0.8</v>
      </c>
      <c r="I41" s="130" t="s">
        <v>68</v>
      </c>
    </row>
    <row r="42" spans="1:9" ht="12.95" customHeight="1">
      <c r="A42" s="1"/>
      <c r="B42" s="29" t="s">
        <v>166</v>
      </c>
      <c r="C42" s="30"/>
      <c r="D42" s="10" t="s">
        <v>51</v>
      </c>
      <c r="E42" s="8">
        <f>C6*250</f>
        <v>1250</v>
      </c>
      <c r="F42" s="10" t="s">
        <v>50</v>
      </c>
      <c r="G42" s="182" t="s">
        <v>165</v>
      </c>
      <c r="H42" s="183"/>
      <c r="I42" s="262"/>
    </row>
    <row r="43" spans="1:9" ht="12.95" customHeight="1">
      <c r="A43" s="1"/>
      <c r="B43" s="120" t="s">
        <v>164</v>
      </c>
      <c r="C43" s="118"/>
      <c r="D43" s="10" t="s">
        <v>63</v>
      </c>
      <c r="E43" s="8">
        <v>2500</v>
      </c>
      <c r="F43" s="10" t="s">
        <v>50</v>
      </c>
      <c r="G43" s="20" t="s">
        <v>54</v>
      </c>
      <c r="H43" s="129">
        <f>50/C6</f>
        <v>10</v>
      </c>
      <c r="I43" s="128" t="s">
        <v>68</v>
      </c>
    </row>
    <row r="44" spans="1:9" ht="12.95" customHeight="1">
      <c r="A44" s="1"/>
      <c r="B44" s="29" t="s">
        <v>55</v>
      </c>
      <c r="C44" s="30"/>
      <c r="D44" s="10" t="s">
        <v>36</v>
      </c>
      <c r="E44" s="8">
        <f>C6*3</f>
        <v>15</v>
      </c>
      <c r="F44" s="10" t="s">
        <v>35</v>
      </c>
      <c r="G44" s="182" t="s">
        <v>56</v>
      </c>
      <c r="H44" s="183"/>
      <c r="I44" s="262"/>
    </row>
    <row r="45" spans="1:9" ht="12.95" customHeight="1">
      <c r="A45" s="1"/>
      <c r="B45" s="127" t="s">
        <v>163</v>
      </c>
      <c r="C45" s="126"/>
      <c r="D45" s="10" t="s">
        <v>47</v>
      </c>
      <c r="E45" s="8">
        <f>C6</f>
        <v>5</v>
      </c>
      <c r="F45" s="10" t="s">
        <v>35</v>
      </c>
      <c r="G45" s="125" t="s">
        <v>37</v>
      </c>
      <c r="H45" s="119">
        <v>20</v>
      </c>
      <c r="I45" s="124" t="s">
        <v>68</v>
      </c>
    </row>
    <row r="46" spans="1:9" ht="12.95" customHeight="1">
      <c r="A46" s="1"/>
      <c r="B46" s="127" t="s">
        <v>162</v>
      </c>
      <c r="C46" s="126"/>
      <c r="D46" s="10" t="s">
        <v>48</v>
      </c>
      <c r="E46" s="8">
        <v>50</v>
      </c>
      <c r="F46" s="10" t="s">
        <v>35</v>
      </c>
      <c r="G46" s="125" t="s">
        <v>90</v>
      </c>
      <c r="H46" s="119">
        <v>1</v>
      </c>
      <c r="I46" s="124" t="s">
        <v>161</v>
      </c>
    </row>
    <row r="47" spans="1:9" ht="12.95" customHeight="1">
      <c r="A47" s="1"/>
      <c r="B47" s="46" t="s">
        <v>160</v>
      </c>
      <c r="C47" s="47"/>
      <c r="D47" s="14" t="s">
        <v>60</v>
      </c>
      <c r="E47" s="15">
        <f>C6*25</f>
        <v>125</v>
      </c>
      <c r="F47" s="14" t="s">
        <v>35</v>
      </c>
      <c r="G47" s="21" t="s">
        <v>54</v>
      </c>
      <c r="H47" s="123">
        <f>(E47/50/C6)</f>
        <v>0.5</v>
      </c>
      <c r="I47" s="16" t="s">
        <v>158</v>
      </c>
    </row>
    <row r="48" spans="1:9" ht="12.95" customHeight="1">
      <c r="A48" s="1"/>
      <c r="B48" s="46" t="s">
        <v>159</v>
      </c>
      <c r="C48" s="47"/>
      <c r="D48" s="14" t="s">
        <v>61</v>
      </c>
      <c r="E48" s="15">
        <v>500</v>
      </c>
      <c r="F48" s="14" t="s">
        <v>35</v>
      </c>
      <c r="G48" s="21" t="s">
        <v>54</v>
      </c>
      <c r="H48" s="123">
        <f>(10/C6)</f>
        <v>2</v>
      </c>
      <c r="I48" s="16" t="s">
        <v>158</v>
      </c>
    </row>
    <row r="49" spans="1:9" ht="52.35" customHeight="1">
      <c r="A49" s="1"/>
      <c r="B49" s="122" t="s">
        <v>157</v>
      </c>
      <c r="C49" s="30"/>
      <c r="D49" s="53" t="s">
        <v>72</v>
      </c>
      <c r="E49" s="8">
        <f>MIN(2000,(C6*70))</f>
        <v>350</v>
      </c>
      <c r="F49" s="10" t="s">
        <v>11</v>
      </c>
      <c r="G49" s="190" t="s">
        <v>156</v>
      </c>
      <c r="H49" s="191"/>
      <c r="I49" s="192"/>
    </row>
    <row r="50" spans="1:9" ht="37.35" customHeight="1">
      <c r="A50" s="1"/>
      <c r="B50" s="29" t="s">
        <v>69</v>
      </c>
      <c r="C50" s="30"/>
      <c r="D50" s="10" t="s">
        <v>71</v>
      </c>
      <c r="E50" s="8">
        <f>C6*90</f>
        <v>450</v>
      </c>
      <c r="F50" s="10" t="s">
        <v>8</v>
      </c>
      <c r="G50" s="263" t="s">
        <v>155</v>
      </c>
      <c r="H50" s="191"/>
      <c r="I50" s="192"/>
    </row>
    <row r="51" spans="1:9" ht="51.75" customHeight="1">
      <c r="A51" s="1"/>
      <c r="B51" s="29" t="s">
        <v>70</v>
      </c>
      <c r="C51" s="30"/>
      <c r="D51" s="53" t="s">
        <v>73</v>
      </c>
      <c r="E51" s="8">
        <f>MIN(1000,(C6*12.5))</f>
        <v>62.5</v>
      </c>
      <c r="F51" s="10" t="s">
        <v>13</v>
      </c>
      <c r="G51" s="190" t="s">
        <v>154</v>
      </c>
      <c r="H51" s="191"/>
      <c r="I51" s="192"/>
    </row>
    <row r="53" spans="1:9" ht="20.100000000000001" customHeight="1">
      <c r="C53" s="121"/>
    </row>
  </sheetData>
  <sheetProtection selectLockedCells="1"/>
  <mergeCells count="32">
    <mergeCell ref="G11:I11"/>
    <mergeCell ref="G12:I12"/>
    <mergeCell ref="B7:C7"/>
    <mergeCell ref="G7:I7"/>
    <mergeCell ref="G8:I8"/>
    <mergeCell ref="G9:I9"/>
    <mergeCell ref="G10:I10"/>
    <mergeCell ref="C1:D1"/>
    <mergeCell ref="F1:G1"/>
    <mergeCell ref="C2:D2"/>
    <mergeCell ref="C3:D3"/>
    <mergeCell ref="F3:G3"/>
    <mergeCell ref="G23:I23"/>
    <mergeCell ref="G24:I24"/>
    <mergeCell ref="G25:I25"/>
    <mergeCell ref="G13:I13"/>
    <mergeCell ref="G14:I14"/>
    <mergeCell ref="G15:I15"/>
    <mergeCell ref="G16:I16"/>
    <mergeCell ref="G17:I17"/>
    <mergeCell ref="G20:I20"/>
    <mergeCell ref="G21:I21"/>
    <mergeCell ref="D30:F30"/>
    <mergeCell ref="G30:I30"/>
    <mergeCell ref="G51:I51"/>
    <mergeCell ref="G36:I36"/>
    <mergeCell ref="H39:I39"/>
    <mergeCell ref="G42:I42"/>
    <mergeCell ref="G44:I44"/>
    <mergeCell ref="G49:I49"/>
    <mergeCell ref="G50:I50"/>
    <mergeCell ref="G33:I33"/>
  </mergeCells>
  <printOptions horizontalCentered="1"/>
  <pageMargins left="0" right="0" top="5.3149606299212602" bottom="0" header="5.3149606299212602" footer="0"/>
  <pageSetup paperSize="9" scale="58" orientation="portrait" r:id="rId1"/>
  <headerFooter>
    <oddHeader>&amp;R&amp;"Helvetica Neue,Italic"ver. 2.0 July 2022  &amp;"Helvetica Neue,Regular"Page &amp;P of &amp;N</oddHeader>
  </headerFooter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Cardiac Drugs - Table 1</vt:lpstr>
      <vt:lpstr> Label - Laser Printer(WhBkgrd)</vt:lpstr>
      <vt:lpstr> Label - Laser Printer(BW)</vt:lpstr>
      <vt:lpstr>Label - Color Printer</vt:lpstr>
      <vt:lpstr>misc</vt:lpstr>
      <vt:lpstr>Avery L7160QP  label size</vt:lpstr>
      <vt:lpstr>Cardiac Drugs - Table 1 port</vt:lpstr>
      <vt:lpstr>' Label - Laser Printer(BW)'!Print_Area</vt:lpstr>
      <vt:lpstr>' Label - Laser Printer(WhBkgrd)'!Print_Area</vt:lpstr>
      <vt:lpstr>'Cardiac Drugs - Table 1'!Print_Area</vt:lpstr>
      <vt:lpstr>'Cardiac Drugs - Table 1 port'!Print_Area</vt:lpstr>
      <vt:lpstr>'Cardiac Drugs - Table 1'!Print_Titles</vt:lpstr>
      <vt:lpstr>'Cardiac Drugs - Table 1 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AyaHaziQ</dc:creator>
  <cp:lastModifiedBy>Siti Nur Diyanah (KKH)</cp:lastModifiedBy>
  <cp:lastPrinted>2024-01-18T06:44:32Z</cp:lastPrinted>
  <dcterms:created xsi:type="dcterms:W3CDTF">2020-07-21T19:58:52Z</dcterms:created>
  <dcterms:modified xsi:type="dcterms:W3CDTF">2024-01-30T09:26:48Z</dcterms:modified>
</cp:coreProperties>
</file>