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iac Drugs - Table 1" sheetId="1" r:id="rId4"/>
    <sheet state="visible" name=" Label - Laser Printer(WhBkgrd)" sheetId="2" r:id="rId5"/>
    <sheet state="visible" name=" Label - Laser Printer(BW)" sheetId="3" r:id="rId6"/>
    <sheet state="visible" name="Label - Color Printer" sheetId="4" r:id="rId7"/>
    <sheet state="hidden" name="misc" sheetId="5" r:id="rId8"/>
    <sheet state="hidden" name="Avery L7160QP  label size" sheetId="6" r:id="rId9"/>
    <sheet state="hidden" name="Cardiac Drugs - Table 1 port" sheetId="7" r:id="rId10"/>
  </sheets>
  <definedNames/>
  <calcPr/>
  <extLst>
    <ext uri="GoogleSheetsCustomDataVersion2">
      <go:sheetsCustomData xmlns:go="http://customooxmlschemas.google.com/" r:id="rId11" roundtripDataChecksum="rNyj9AoGtQqwysDyLamxBXMx1uQ4p4YZMal8+O17O70="/>
    </ext>
  </extLst>
</workbook>
</file>

<file path=xl/sharedStrings.xml><?xml version="1.0" encoding="utf-8"?>
<sst xmlns="http://schemas.openxmlformats.org/spreadsheetml/2006/main" count="1066" uniqueCount="230">
  <si>
    <t>Name</t>
  </si>
  <si>
    <t>Date</t>
  </si>
  <si>
    <t>Legend:</t>
  </si>
  <si>
    <t>ID</t>
  </si>
  <si>
    <t>Added by</t>
  </si>
  <si>
    <t xml:space="preserve">              enter the information.</t>
  </si>
  <si>
    <t>Ward</t>
  </si>
  <si>
    <t xml:space="preserve">Checked by </t>
  </si>
  <si>
    <t xml:space="preserve">              auto populate on Cardiac Label</t>
  </si>
  <si>
    <t>Drugs Calculator</t>
  </si>
  <si>
    <t>kg</t>
  </si>
  <si>
    <t>Dose/kg BW</t>
  </si>
  <si>
    <t>BW in kg =</t>
  </si>
  <si>
    <t>Amount</t>
  </si>
  <si>
    <t>Unit</t>
  </si>
  <si>
    <t>Remarks</t>
  </si>
  <si>
    <t>Adrenaline</t>
  </si>
  <si>
    <t>mcg</t>
  </si>
  <si>
    <t>Adenosine (1st bolus)</t>
  </si>
  <si>
    <t>mg</t>
  </si>
  <si>
    <t>first bolus (max 6 mg)</t>
  </si>
  <si>
    <t>Adenosine (2nd bolus)</t>
  </si>
  <si>
    <t>second bolus (max 12mg)</t>
  </si>
  <si>
    <t>Amiodarone</t>
  </si>
  <si>
    <t>over 20-60 minutes</t>
  </si>
  <si>
    <t>Atropine</t>
  </si>
  <si>
    <t>Bicarb (8.4%)</t>
  </si>
  <si>
    <t>mL</t>
  </si>
  <si>
    <r>
      <rPr>
        <rFont val="Helvetica Neue"/>
        <b/>
        <color rgb="FF000000"/>
        <sz val="9.0"/>
      </rPr>
      <t>CaCl</t>
    </r>
    <r>
      <rPr>
        <rFont val="Helvetica Neue"/>
        <b/>
        <color rgb="FF000000"/>
        <sz val="9.0"/>
        <vertAlign val="subscript"/>
      </rPr>
      <t xml:space="preserve">2 </t>
    </r>
    <r>
      <rPr>
        <rFont val="Helvetica Neue"/>
        <b/>
        <color rgb="FF000000"/>
        <sz val="9.0"/>
      </rPr>
      <t>(10%)</t>
    </r>
  </si>
  <si>
    <t>Cefazolin</t>
  </si>
  <si>
    <r>
      <rPr>
        <rFont val="Helvetica Neue"/>
        <color rgb="FF000000"/>
        <sz val="9.0"/>
      </rPr>
      <t xml:space="preserve">repeat 4 hourly - max </t>
    </r>
    <r>
      <rPr>
        <rFont val="Helvetica Neue"/>
        <b/>
        <color rgb="FF000000"/>
        <sz val="9.0"/>
      </rPr>
      <t>2000mg</t>
    </r>
    <r>
      <rPr>
        <rFont val="Helvetica Neue"/>
        <color rgb="FF000000"/>
        <sz val="9.0"/>
      </rPr>
      <t xml:space="preserve"> per dose</t>
    </r>
  </si>
  <si>
    <t>Fentanyl</t>
  </si>
  <si>
    <t>Titrated</t>
  </si>
  <si>
    <t xml:space="preserve">Heparin </t>
  </si>
  <si>
    <t>IU</t>
  </si>
  <si>
    <t>Lignocaine (1%)</t>
  </si>
  <si>
    <r>
      <rPr>
        <rFont val="Helvetica Neue"/>
        <b/>
        <color rgb="FF000000"/>
        <sz val="9.0"/>
      </rPr>
      <t>MgSO</t>
    </r>
    <r>
      <rPr>
        <rFont val="Helvetica Neue"/>
        <b/>
        <color rgb="FF000000"/>
        <sz val="9.0"/>
        <vertAlign val="subscript"/>
      </rPr>
      <t>4</t>
    </r>
  </si>
  <si>
    <r>
      <rPr>
        <rFont val="Helvetica Neue"/>
        <color rgb="FF000000"/>
        <sz val="9.0"/>
      </rPr>
      <t xml:space="preserve">Dilute to 100mg/ml, infuse over 1-hour, </t>
    </r>
    <r>
      <rPr>
        <rFont val="Helvetica Neue"/>
        <b/>
        <color rgb="FF000000"/>
        <sz val="9.0"/>
      </rPr>
      <t>Max 2000mg</t>
    </r>
  </si>
  <si>
    <t>Protamine</t>
  </si>
  <si>
    <t>ONLY BY CONSULTANT</t>
  </si>
  <si>
    <t>Phenylephrine</t>
  </si>
  <si>
    <t>Vasopressin</t>
  </si>
  <si>
    <t>unit</t>
  </si>
  <si>
    <t>Synch cardioversion</t>
  </si>
  <si>
    <t>J</t>
  </si>
  <si>
    <t>SVT/VT with pulse</t>
  </si>
  <si>
    <t>First &amp; Succeeding defibrillation</t>
  </si>
  <si>
    <t>VF/VT pulseless</t>
  </si>
  <si>
    <t>BW x 0.3 mg/50mL</t>
  </si>
  <si>
    <t>mg/50mL</t>
  </si>
  <si>
    <t>1mL/hr=</t>
  </si>
  <si>
    <t>mcg/kg/min  (Wt: ≤ 10kg)</t>
  </si>
  <si>
    <t>Noradrenaline</t>
  </si>
  <si>
    <t>3mg/50mL</t>
  </si>
  <si>
    <t>mcg/kg/min (Wt: &gt; 10kg)</t>
  </si>
  <si>
    <t>Amiodarone infusion</t>
  </si>
  <si>
    <t>BW x 15 mg/50mL</t>
  </si>
  <si>
    <r>
      <rPr>
        <rFont val="Helvetica Neue"/>
        <color rgb="FF000000"/>
        <sz val="9.0"/>
      </rPr>
      <t>mg/50mL</t>
    </r>
    <r>
      <rPr>
        <rFont val="Helvetica Neue"/>
        <b/>
        <color rgb="FF000000"/>
        <sz val="9.0"/>
      </rPr>
      <t>D5W</t>
    </r>
    <r>
      <rPr>
        <rFont val="Helvetica Neue"/>
        <color rgb="FF000000"/>
        <sz val="9.0"/>
      </rPr>
      <t xml:space="preserve"> </t>
    </r>
  </si>
  <si>
    <t>mcg/kg/min, run at 1-3 ml/hr</t>
  </si>
  <si>
    <t>Dobutamine</t>
  </si>
  <si>
    <t>mcg/kg/min (Wt: ≤ 16kg)</t>
  </si>
  <si>
    <t>250mg/50mL</t>
  </si>
  <si>
    <t>mcg/kg/min (Wt: &gt; 16kg)</t>
  </si>
  <si>
    <t>Dopamine</t>
  </si>
  <si>
    <t>BW x 30 mg/50mL</t>
  </si>
  <si>
    <t>mcg/kg/min (≤  8kg)</t>
  </si>
  <si>
    <t>200mg/50mL</t>
  </si>
  <si>
    <t>mcg/kg/min (&gt;8kg)</t>
  </si>
  <si>
    <t>Esmolol</t>
  </si>
  <si>
    <t>Draw neat</t>
  </si>
  <si>
    <t>Titrate to effect 0-200mcg/kg/min</t>
  </si>
  <si>
    <t>GTN</t>
  </si>
  <si>
    <t>BX X 3 mg/50mL</t>
  </si>
  <si>
    <r>
      <rPr>
        <rFont val="Helvetica Neue"/>
        <color rgb="FF000000"/>
        <sz val="9.0"/>
      </rPr>
      <t>mcg/kg/min (</t>
    </r>
    <r>
      <rPr>
        <rFont val="Helvetica Neue"/>
        <b/>
        <color rgb="FF000000"/>
        <sz val="9.0"/>
      </rPr>
      <t>max 8mcg/kg/min)</t>
    </r>
    <r>
      <rPr>
        <rFont val="Helvetica Neue"/>
        <color rgb="FF000000"/>
        <sz val="9.0"/>
      </rPr>
      <t xml:space="preserve"> </t>
    </r>
    <r>
      <rPr>
        <rFont val="Helvetica Neue"/>
        <color rgb="FF000000"/>
        <sz val="9.0"/>
      </rPr>
      <t>(Wt: ≤ 4kg)</t>
    </r>
  </si>
  <si>
    <t>Nipride</t>
  </si>
  <si>
    <t>BW x 3 mg/50mL</t>
  </si>
  <si>
    <r>
      <rPr>
        <rFont val="Helvetica Neue"/>
        <color rgb="FF000000"/>
        <sz val="9.0"/>
      </rPr>
      <t>mcg/kg/min</t>
    </r>
    <r>
      <rPr>
        <rFont val="Helvetica Neue"/>
        <b/>
        <color rgb="FF000000"/>
        <sz val="9.0"/>
      </rPr>
      <t xml:space="preserve"> (max 8mcg/kg/min)</t>
    </r>
    <r>
      <rPr>
        <rFont val="Helvetica Neue"/>
        <i/>
        <color rgb="FF000000"/>
        <sz val="9.0"/>
      </rPr>
      <t xml:space="preserve"> </t>
    </r>
    <r>
      <rPr>
        <rFont val="Helvetica Neue"/>
        <color rgb="FF000000"/>
        <sz val="9.0"/>
      </rPr>
      <t>(Wt: ≤ 4kg)</t>
    </r>
  </si>
  <si>
    <t>10 mg/50 mL</t>
  </si>
  <si>
    <r>
      <rPr>
        <rFont val="Helvetica Neue"/>
        <b val="0"/>
        <color rgb="FF000000"/>
        <sz val="9.0"/>
      </rPr>
      <t xml:space="preserve">mcg/kg/min </t>
    </r>
    <r>
      <rPr>
        <rFont val="Helvetica Neue"/>
        <b/>
        <color rgb="FF000000"/>
        <sz val="9.0"/>
      </rPr>
      <t>(max 8mcg/kg/min)</t>
    </r>
    <r>
      <rPr>
        <rFont val="Helvetica Neue"/>
        <b val="0"/>
        <color rgb="FF000000"/>
        <sz val="9.0"/>
      </rPr>
      <t xml:space="preserve"> (Wt: &gt; 4kg)</t>
    </r>
  </si>
  <si>
    <r>
      <rPr>
        <rFont val="Helvetica Neue"/>
        <b val="0"/>
        <color rgb="FF000000"/>
        <sz val="9.0"/>
      </rPr>
      <t xml:space="preserve">mcg/kg/min </t>
    </r>
    <r>
      <rPr>
        <rFont val="Helvetica Neue"/>
        <b/>
        <color rgb="FF000000"/>
        <sz val="9.0"/>
      </rPr>
      <t>(max 8mcg/kg/min)</t>
    </r>
    <r>
      <rPr>
        <rFont val="Helvetica Neue"/>
        <b val="0"/>
        <color rgb="FF000000"/>
        <sz val="9.0"/>
      </rPr>
      <t xml:space="preserve"> (Wt: &gt; 4kg)</t>
    </r>
  </si>
  <si>
    <t>Isoprenaline</t>
  </si>
  <si>
    <t>Dilute 0.2mg in 20mls NS</t>
  </si>
  <si>
    <t>mcg/mL</t>
  </si>
  <si>
    <t>Titrate to effect (0.01 to 0.2 mcg/kg/min)</t>
  </si>
  <si>
    <t>Milrinone</t>
  </si>
  <si>
    <t>mcg/kg/min (Wt: ≤ 7kg)</t>
  </si>
  <si>
    <t>20 mg/50 mL</t>
  </si>
  <si>
    <t>mcg/kg/min (Wt: &gt; 7kg)</t>
  </si>
  <si>
    <t>Phentolamine</t>
  </si>
  <si>
    <t xml:space="preserve">Check dose with pharmacy </t>
  </si>
  <si>
    <t>BW x 1 unit/50mL</t>
  </si>
  <si>
    <t>unit/50mL</t>
  </si>
  <si>
    <r>
      <rPr>
        <rFont val="Helvetica Neue"/>
        <color rgb="FF000000"/>
        <sz val="9.0"/>
      </rPr>
      <t>unit/kg/hr</t>
    </r>
    <r>
      <rPr>
        <rFont val="Helvetica Neue"/>
        <b/>
        <color rgb="FF000000"/>
        <sz val="9.0"/>
      </rPr>
      <t xml:space="preserve"> (0.5-3ml/hr)</t>
    </r>
    <r>
      <rPr>
        <rFont val="Helvetica Neue"/>
        <color rgb="FF000000"/>
        <sz val="9.0"/>
      </rPr>
      <t xml:space="preserve">  (Wt: ≤ 20kg)</t>
    </r>
  </si>
  <si>
    <t>20 unit/50mL</t>
  </si>
  <si>
    <r>
      <rPr>
        <rFont val="Helvetica Neue"/>
        <color rgb="FF000000"/>
        <sz val="9.0"/>
      </rPr>
      <t>unit/kg/hr</t>
    </r>
    <r>
      <rPr>
        <rFont val="Helvetica Neue"/>
        <b/>
        <color rgb="FF000000"/>
        <sz val="9.0"/>
      </rPr>
      <t xml:space="preserve"> (0.5-3ml/hr)</t>
    </r>
    <r>
      <rPr>
        <rFont val="Helvetica Neue"/>
        <color rgb="FF000000"/>
        <sz val="9.0"/>
      </rPr>
      <t xml:space="preserve">  (Wt: &gt; 20kg)</t>
    </r>
  </si>
  <si>
    <t>Tranexemic acid</t>
  </si>
  <si>
    <r>
      <rPr>
        <rFont val="Helvetica Neue"/>
        <color rgb="FF000000"/>
        <sz val="9.0"/>
      </rPr>
      <t>BW x 50 mg/</t>
    </r>
    <r>
      <rPr>
        <rFont val="Helvetica Neue"/>
        <b/>
        <color rgb="FF000000"/>
        <sz val="9.0"/>
      </rPr>
      <t>20mL</t>
    </r>
  </si>
  <si>
    <t>mg/20mL</t>
  </si>
  <si>
    <r>
      <rPr>
        <rFont val="Helvetica Neue"/>
        <color rgb="FF000000"/>
        <sz val="9.0"/>
      </rPr>
      <t xml:space="preserve">mg/kg/hr </t>
    </r>
    <r>
      <rPr>
        <rFont val="Helvetica Neue"/>
        <b/>
        <color rgb="FF000000"/>
        <sz val="9.0"/>
      </rPr>
      <t>(10ml/hr for 1hr then1ml/hr)</t>
    </r>
    <r>
      <rPr>
        <rFont val="Helvetica Neue"/>
        <color rgb="FF000000"/>
        <sz val="9.0"/>
      </rPr>
      <t xml:space="preserve"> (Wt: ≤ 40kg)</t>
    </r>
  </si>
  <si>
    <t xml:space="preserve">Tranexemic acid </t>
  </si>
  <si>
    <r>
      <rPr>
        <rFont val="Helvetica Neue"/>
        <color rgb="FF000000"/>
        <sz val="9.0"/>
      </rPr>
      <t>3000 mg/</t>
    </r>
    <r>
      <rPr>
        <rFont val="Helvetica Neue"/>
        <b/>
        <color rgb="FF000000"/>
        <sz val="9.0"/>
      </rPr>
      <t>30 mL</t>
    </r>
  </si>
  <si>
    <t>3000mg</t>
  </si>
  <si>
    <t>mg/30mL</t>
  </si>
  <si>
    <r>
      <rPr>
        <rFont val="Helvetica Neue"/>
        <color rgb="FF000000"/>
        <sz val="9.0"/>
      </rPr>
      <t xml:space="preserve">mL/hr = 2.5mg/kg/hr </t>
    </r>
    <r>
      <rPr>
        <rFont val="Helvetica Neue"/>
        <b/>
        <color rgb="FF000000"/>
        <sz val="9.0"/>
      </rPr>
      <t xml:space="preserve">(Run 25mg/kg over 1hr -&gt; 2.5mg/kg/hr) </t>
    </r>
    <r>
      <rPr>
        <rFont val="Helvetica Neue"/>
        <color rgb="FF000000"/>
        <sz val="9.0"/>
      </rPr>
      <t>(Wt: &gt; 40kg)</t>
    </r>
  </si>
  <si>
    <t>Dexmedetomidine (Neonate)</t>
  </si>
  <si>
    <t>BW x 10 mcg/50mL</t>
  </si>
  <si>
    <t>mcg/50mL</t>
  </si>
  <si>
    <t>mcg/kg/hr</t>
  </si>
  <si>
    <t>Dexmedetomidine (CICU)</t>
  </si>
  <si>
    <t>200mcg/ 50 mL</t>
  </si>
  <si>
    <t>1ml/hr=</t>
  </si>
  <si>
    <t>BW x 250 mcg/50mL</t>
  </si>
  <si>
    <t xml:space="preserve">1mL/hr= 5 mcg/kg/hr (Wt: ≤ 10kg) </t>
  </si>
  <si>
    <t>2500mcg in 50ml</t>
  </si>
  <si>
    <t>mcg/kg/hr (Wt: &gt; 10kg)</t>
  </si>
  <si>
    <t>Midazolam</t>
  </si>
  <si>
    <t>1mL/hr= 1.0 mcg/kg/min</t>
  </si>
  <si>
    <t>Morphine</t>
  </si>
  <si>
    <t>BW / 50mL</t>
  </si>
  <si>
    <t>mcg/kg/hr (Wt: ≤ 50kg)</t>
  </si>
  <si>
    <t>Ketamine</t>
  </si>
  <si>
    <t>50 mg / 50mL</t>
  </si>
  <si>
    <t>1mL/hr</t>
  </si>
  <si>
    <t>mg/hr (Wt: &gt; 50kg)</t>
  </si>
  <si>
    <t>Rocuronium</t>
  </si>
  <si>
    <t xml:space="preserve">BW x 25mg/50mL </t>
  </si>
  <si>
    <t>mg/kg/hr (Wt: ≤ 20kg)</t>
  </si>
  <si>
    <t>500mg/ 50mL</t>
  </si>
  <si>
    <t xml:space="preserve">mg/kg/hr (Wt: &gt; 20kg) </t>
  </si>
  <si>
    <t>Fibrinogen (Haemocomplettan)</t>
  </si>
  <si>
    <r>
      <rPr>
        <rFont val="Helvetica Neue"/>
        <color rgb="FF000000"/>
        <sz val="9.0"/>
      </rPr>
      <t xml:space="preserve">70 mg/kg </t>
    </r>
    <r>
      <rPr>
        <rFont val="Helvetica Neue"/>
        <b/>
        <color rgb="FF000000"/>
        <sz val="9.0"/>
      </rPr>
      <t>(initial max. dose 2 g)</t>
    </r>
  </si>
  <si>
    <r>
      <rPr>
        <rFont val="Helvetica Neue"/>
        <color rgb="FF000000"/>
        <sz val="9.0"/>
      </rPr>
      <t xml:space="preserve">- Max. not &gt;5ml/min; Aim Fibtem A10 &gt;8 mm
- Reconstituted solution up to 8H </t>
    </r>
    <r>
      <rPr>
        <rFont val="Helvetica Neue"/>
        <b/>
        <color rgb="FF000000"/>
        <sz val="9.0"/>
      </rPr>
      <t>at room temperature</t>
    </r>
    <r>
      <rPr>
        <rFont val="Helvetica Neue"/>
        <color rgb="FF000000"/>
        <sz val="9.0"/>
      </rPr>
      <t xml:space="preserve"> (handover to CICU)</t>
    </r>
  </si>
  <si>
    <t>Novoseven</t>
  </si>
  <si>
    <t>90 mcg/kg</t>
  </si>
  <si>
    <r>
      <rPr>
        <rFont val="Helvetica Neue"/>
        <color rgb="FF000000"/>
        <sz val="9.0"/>
      </rPr>
      <t>- Consider initial dose 20-40mcg/kg ; Redosed Q2H
- Capped at 180 mcg/kg/</t>
    </r>
    <r>
      <rPr>
        <rFont val="Helvetica Neue"/>
        <b/>
        <color rgb="FF000000"/>
        <sz val="9.0"/>
      </rPr>
      <t>day</t>
    </r>
    <r>
      <rPr>
        <rFont val="Helvetica Neue"/>
        <color rgb="FF000000"/>
        <sz val="9.0"/>
      </rPr>
      <t>)</t>
    </r>
  </si>
  <si>
    <t>Octaplex (4 factor PCC)</t>
  </si>
  <si>
    <r>
      <rPr>
        <rFont val="Helvetica Neue"/>
        <color rgb="FF000000"/>
        <sz val="9.0"/>
      </rPr>
      <t xml:space="preserve">12.5 IU/kg </t>
    </r>
    <r>
      <rPr>
        <rFont val="Helvetica Neue"/>
        <b/>
        <color rgb="FF000000"/>
        <sz val="9.0"/>
      </rPr>
      <t>(initial max. dose 1000 IU)</t>
    </r>
  </si>
  <si>
    <r>
      <rPr>
        <rFont val="Helvetica Neue"/>
        <color rgb="FF000000"/>
        <sz val="9.0"/>
      </rPr>
      <t xml:space="preserve">- Max. Adult dose 3000 IU ; Infuse at 2-3 ml/min
- Reconstituted solution stored up to 8H </t>
    </r>
    <r>
      <rPr>
        <rFont val="Helvetica Neue"/>
        <b/>
        <color rgb="FF000000"/>
        <sz val="9.0"/>
      </rPr>
      <t xml:space="preserve">in the fridge ; </t>
    </r>
    <r>
      <rPr>
        <rFont val="Helvetica Neue"/>
        <color rgb="FF000000"/>
        <sz val="9.0"/>
      </rPr>
      <t>U</t>
    </r>
    <r>
      <rPr>
        <rFont val="Helvetica Neue"/>
        <color rgb="FF000000"/>
        <sz val="9.0"/>
      </rPr>
      <t>se only after Novoseven</t>
    </r>
  </si>
  <si>
    <t>MG IN 50 MLS NaCl 0.9%</t>
  </si>
  <si>
    <t>1ml/hr</t>
  </si>
  <si>
    <t>=</t>
  </si>
  <si>
    <t>mcg/kg/min</t>
  </si>
  <si>
    <t>NAME</t>
  </si>
  <si>
    <t>NRIC</t>
  </si>
  <si>
    <t xml:space="preserve">  Ward:</t>
  </si>
  <si>
    <t>Added by:</t>
  </si>
  <si>
    <t xml:space="preserve">  Date:</t>
  </si>
  <si>
    <t>Checked by:</t>
  </si>
  <si>
    <t>MG IN 20 MLS NaCl 0.9%</t>
  </si>
  <si>
    <t>mg/kg/hr</t>
  </si>
  <si>
    <t>MG IN 30 MLS undiluted</t>
  </si>
  <si>
    <t>MCG IN 50 MLS NaCl 0.9%</t>
  </si>
  <si>
    <t>mL/hr = 2.5mg/kg/hr</t>
  </si>
  <si>
    <t>MG IN  50 MLS NaCl 0.9%</t>
  </si>
  <si>
    <t>mg/hour</t>
  </si>
  <si>
    <t>if displayed as text and not forumla, go to Forumla &gt; change to general &gt; enter, then clcik F2</t>
  </si>
  <si>
    <t>To print - label face up, top of label towards me</t>
  </si>
  <si>
    <t>to add ward and bed</t>
  </si>
  <si>
    <t>CONCAT('Cardiac Drugs - Table 1'!E1:F1," ",'Cardiac Drugs - Table 1'!G1:H1)</t>
  </si>
  <si>
    <t xml:space="preserve">printing </t>
  </si>
  <si>
    <t>empty label face up; start of label towards me</t>
  </si>
  <si>
    <t>to print calculator at bottom - printed label face up and start of label towards me</t>
  </si>
  <si>
    <t>Calendar</t>
  </si>
  <si>
    <t>months</t>
  </si>
  <si>
    <t>address of the Month</t>
  </si>
  <si>
    <t>January</t>
  </si>
  <si>
    <t>address of the Year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</si>
  <si>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</si>
  <si>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</si>
  <si>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</si>
  <si>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</si>
  <si>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</si>
  <si>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</si>
  <si>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</si>
  <si>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</si>
  <si>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</si>
  <si>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</si>
  <si>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</si>
  <si>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 hover over an object, right click &gt; add note &gt; remove the user name &gt; click on the border of the note box &gt; click on color and lines &gt; Fill &gt; Fill Effects &gt; Pictures</t>
  </si>
  <si>
    <t>To blank out row &gt; conditioning formatting &gt; new rule &gt; use a formula to determine which cells to format &gt; formula: = CELL and the weight &gt; format (font is white, fill is no color) &gt; applies to which row</t>
  </si>
  <si>
    <t>&gt; click on home &gt; Number &gt; More Number Format &gt; Custom &gt; type ;;;</t>
  </si>
  <si>
    <t>Column A to E, F to K, M to Q - each column 1.27cm</t>
  </si>
  <si>
    <t>Column F &amp; L - each 0.24cm</t>
  </si>
  <si>
    <t>Row label - 0.58cm (enter 0.59 and it will auto to 0.58)</t>
  </si>
  <si>
    <t>Row 2nd to 5th - 0.56cm</t>
  </si>
  <si>
    <t>Row Date - 0.58cm</t>
  </si>
  <si>
    <t>Laser Printer Margins:</t>
  </si>
  <si>
    <t>Siti Local Color Printer</t>
  </si>
  <si>
    <t>Laser Print Settings</t>
  </si>
  <si>
    <t>Iron Man</t>
  </si>
  <si>
    <t>T1234567A</t>
  </si>
  <si>
    <t>Date / Time</t>
  </si>
  <si>
    <t>Dr Jo Tan</t>
  </si>
  <si>
    <t>Dr Tracy Tan</t>
  </si>
  <si>
    <r>
      <rPr>
        <rFont val="Helvetica Neue"/>
        <b/>
        <color rgb="FF000000"/>
        <sz val="9.0"/>
      </rPr>
      <t>CaCl</t>
    </r>
    <r>
      <rPr>
        <rFont val="Helvetica Neue"/>
        <b/>
        <color rgb="FF000000"/>
        <sz val="9.0"/>
        <vertAlign val="subscript"/>
      </rPr>
      <t xml:space="preserve">2 </t>
    </r>
    <r>
      <rPr>
        <rFont val="Helvetica Neue"/>
        <b/>
        <color rgb="FF000000"/>
        <sz val="9.0"/>
      </rPr>
      <t>(10%)</t>
    </r>
  </si>
  <si>
    <r>
      <rPr>
        <rFont val="Helvetica Neue"/>
        <color rgb="FF000000"/>
        <sz val="9.0"/>
      </rPr>
      <t xml:space="preserve">repeat 4 hourly - max </t>
    </r>
    <r>
      <rPr>
        <rFont val="Helvetica Neue"/>
        <b/>
        <color rgb="FF000000"/>
        <sz val="9.0"/>
      </rPr>
      <t>2000mg</t>
    </r>
    <r>
      <rPr>
        <rFont val="Helvetica Neue"/>
        <color rgb="FF000000"/>
        <sz val="9.0"/>
      </rPr>
      <t xml:space="preserve"> per dose</t>
    </r>
  </si>
  <si>
    <r>
      <rPr>
        <rFont val="Helvetica Neue"/>
        <b/>
        <color rgb="FF000000"/>
        <sz val="9.0"/>
      </rPr>
      <t>MgSO</t>
    </r>
    <r>
      <rPr>
        <rFont val="Helvetica Neue"/>
        <b/>
        <color rgb="FF000000"/>
        <sz val="9.0"/>
        <vertAlign val="subscript"/>
      </rPr>
      <t>4</t>
    </r>
  </si>
  <si>
    <r>
      <rPr>
        <rFont val="Helvetica Neue"/>
        <color rgb="FF000000"/>
        <sz val="9.0"/>
      </rPr>
      <t xml:space="preserve">Dilute to 100mg/ml, infuse over 1-hour, </t>
    </r>
    <r>
      <rPr>
        <rFont val="Helvetica Neue"/>
        <b/>
        <color rgb="FF000000"/>
        <sz val="9.0"/>
      </rPr>
      <t>Max 2000mg</t>
    </r>
  </si>
  <si>
    <t>Adrenaline/Noradrenaline</t>
  </si>
  <si>
    <r>
      <rPr>
        <rFont val="Helvetica Neue"/>
        <color rgb="FF000000"/>
        <sz val="9.0"/>
      </rPr>
      <t>mg/50mL</t>
    </r>
    <r>
      <rPr>
        <rFont val="Helvetica Neue"/>
        <b/>
        <color rgb="FF000000"/>
        <sz val="9.0"/>
      </rPr>
      <t>D5W</t>
    </r>
    <r>
      <rPr>
        <rFont val="Helvetica Neue"/>
        <color rgb="FF000000"/>
        <sz val="9.0"/>
      </rPr>
      <t xml:space="preserve"> </t>
    </r>
  </si>
  <si>
    <t>GTN/Nipride (≤ 16kg)</t>
  </si>
  <si>
    <r>
      <rPr>
        <rFont val="Helvetica Neue"/>
        <color rgb="FF000000"/>
        <sz val="9.0"/>
      </rPr>
      <t xml:space="preserve">mcg/kg/min </t>
    </r>
    <r>
      <rPr>
        <rFont val="Helvetica Neue"/>
        <b/>
        <color rgb="FF000000"/>
        <sz val="9.0"/>
      </rPr>
      <t>(max 8mcg/kg/min)</t>
    </r>
  </si>
  <si>
    <t>GTN/Nipride  (&gt; 16kg)</t>
  </si>
  <si>
    <t>50 mg/50 mL</t>
  </si>
  <si>
    <r>
      <rPr>
        <rFont val="Helvetica Neue"/>
        <b val="0"/>
        <color rgb="FF000000"/>
        <sz val="9.0"/>
      </rPr>
      <t xml:space="preserve">mcg/kg/min </t>
    </r>
    <r>
      <rPr>
        <rFont val="Helvetica Neue"/>
        <b/>
        <color rgb="FF000000"/>
        <sz val="9.0"/>
      </rPr>
      <t>(max 8mcg/kg/min)</t>
    </r>
  </si>
  <si>
    <r>
      <rPr>
        <rFont val="Helvetica Neue"/>
        <b/>
        <color rgb="FF000000"/>
        <sz val="9.0"/>
      </rPr>
      <t>Milrinone (</t>
    </r>
    <r>
      <rPr>
        <rFont val="High Tower Text"/>
        <b val="0"/>
        <color rgb="FF000000"/>
        <sz val="9.0"/>
      </rPr>
      <t>≤</t>
    </r>
    <r>
      <rPr>
        <rFont val="Helvetica Neue"/>
        <b/>
        <color rgb="FF000000"/>
        <sz val="9.0"/>
      </rPr>
      <t xml:space="preserve"> 16kg)</t>
    </r>
  </si>
  <si>
    <t>Milrinone (&gt; 16kg)</t>
  </si>
  <si>
    <t>unit/kg/hr, 0.5-3ml/hr</t>
  </si>
  <si>
    <t>Tranexemic acid (≤ 40kg)</t>
  </si>
  <si>
    <r>
      <rPr>
        <rFont val="Helvetica Neue"/>
        <color rgb="FF000000"/>
        <sz val="9.0"/>
      </rPr>
      <t>BW x 50 mg/</t>
    </r>
    <r>
      <rPr>
        <rFont val="Helvetica Neue"/>
        <b/>
        <color rgb="FF000000"/>
        <sz val="9.0"/>
      </rPr>
      <t>20mL</t>
    </r>
  </si>
  <si>
    <r>
      <rPr>
        <rFont val="Helvetica Neue"/>
        <color rgb="FF000000"/>
        <sz val="9.0"/>
      </rPr>
      <t xml:space="preserve">mg/kg/hr </t>
    </r>
    <r>
      <rPr>
        <rFont val="Helvetica Neue"/>
        <b/>
        <color rgb="FF000000"/>
        <sz val="9.0"/>
      </rPr>
      <t>(10ml/hr for 1hr then1ml/hr)</t>
    </r>
  </si>
  <si>
    <t>Tranexemic acid (&gt; 40kg)</t>
  </si>
  <si>
    <r>
      <rPr>
        <rFont val="Helvetica Neue"/>
        <color rgb="FF000000"/>
        <sz val="9.0"/>
      </rPr>
      <t>2000 mg/</t>
    </r>
    <r>
      <rPr>
        <rFont val="Helvetica Neue"/>
        <b/>
        <color rgb="FF000000"/>
        <sz val="9.0"/>
      </rPr>
      <t>20 mL</t>
    </r>
  </si>
  <si>
    <t>2000mg</t>
  </si>
  <si>
    <r>
      <rPr>
        <rFont val="Helvetica Neue"/>
        <color rgb="FF000000"/>
        <sz val="9.0"/>
      </rPr>
      <t xml:space="preserve">mL/hr=2.5 mg/kg/hr </t>
    </r>
    <r>
      <rPr>
        <rFont val="Helvetica Neue"/>
        <b/>
        <color rgb="FF000000"/>
        <sz val="9.0"/>
      </rPr>
      <t>(10ml/hr for 1hr then1ml/hr)</t>
    </r>
  </si>
  <si>
    <t xml:space="preserve">Fentanyl (≤ 10kg) </t>
  </si>
  <si>
    <t>1mL/hr= 5 mcg/kg/hr</t>
  </si>
  <si>
    <t>Fentanyl (&gt;10kg)</t>
  </si>
  <si>
    <t>Morphine/ Ketamine (≤ 50kg)</t>
  </si>
  <si>
    <t>Morphine/ Ketamine (&gt; 50kg)</t>
  </si>
  <si>
    <t>mg/hr</t>
  </si>
  <si>
    <t>Rocuronium (≤ 20kg)</t>
  </si>
  <si>
    <t xml:space="preserve">mg/kg/hr </t>
  </si>
  <si>
    <t xml:space="preserve">Rocuronium (&gt; 20kg) </t>
  </si>
  <si>
    <t>Fibrinogen Concentrate (Haemocomplettan)</t>
  </si>
  <si>
    <r>
      <rPr>
        <rFont val="Helvetica Neue"/>
        <color rgb="FF000000"/>
        <sz val="9.0"/>
      </rPr>
      <t xml:space="preserve">70 mg/kg </t>
    </r>
    <r>
      <rPr>
        <rFont val="Helvetica Neue"/>
        <b/>
        <color rgb="FF000000"/>
        <sz val="9.0"/>
      </rPr>
      <t>(initial max. dose 2 g)</t>
    </r>
  </si>
  <si>
    <r>
      <rPr>
        <rFont val="Helvetica Neue"/>
        <color rgb="FF000000"/>
        <sz val="9.0"/>
      </rPr>
      <t xml:space="preserve">- Max. rate of infusion not &gt;5ml per min
- Aim Fibtem A10 &gt;8 mm
- Top-up dose 50mg/kg (Capped at 4 g)
- Reconstituted solution can be stored up to 8H </t>
    </r>
    <r>
      <rPr>
        <rFont val="Helvetica Neue"/>
        <b/>
        <color rgb="FF000000"/>
        <sz val="9.0"/>
      </rPr>
      <t>at room temperature</t>
    </r>
    <r>
      <rPr>
        <rFont val="Helvetica Neue"/>
        <color rgb="FF000000"/>
        <sz val="9.0"/>
      </rPr>
      <t xml:space="preserve"> (handover to CICU if there's extra)</t>
    </r>
  </si>
  <si>
    <t>- Can consider initial dose 20-40mcg/kg 
- Can be redosed Q2H
- Capped at 180 mcg/kg</t>
  </si>
  <si>
    <r>
      <rPr>
        <rFont val="Helvetica Neue"/>
        <color rgb="FF000000"/>
        <sz val="9.0"/>
      </rPr>
      <t xml:space="preserve">12.5 IU/kg </t>
    </r>
    <r>
      <rPr>
        <rFont val="Helvetica Neue"/>
        <b/>
        <color rgb="FF000000"/>
        <sz val="9.0"/>
      </rPr>
      <t>(initial max. dose 1000 IU)</t>
    </r>
  </si>
  <si>
    <r>
      <rPr>
        <rFont val="Helvetica Neue"/>
        <color rgb="FF000000"/>
        <sz val="9.0"/>
      </rPr>
      <t xml:space="preserve">- Max. Adult dose 3000 IU
- Infuse at 2-3 ml/min
- Reconstituted solution can be stored up to 8H </t>
    </r>
    <r>
      <rPr>
        <rFont val="Helvetica Neue"/>
        <b/>
        <color rgb="FF000000"/>
        <sz val="9.0"/>
      </rPr>
      <t>in the fridge</t>
    </r>
    <r>
      <rPr>
        <rFont val="Helvetica Neue"/>
        <color rgb="FF000000"/>
        <sz val="9.0"/>
      </rPr>
      <t xml:space="preserve">
- To be used only after trial of Novoseven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</si>
</sst>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dd/mm/yyyy"/>
    <numFmt numFmtId="166" formatCode="0.0"/>
    <numFmt numFmtId="167" formatCode="[$-409]h:mm\ AM/PM"/>
    <numFmt numFmtId="168" formatCode="hh:mm"/>
  </numFmts>
  <fonts count="33">
    <font>
      <sz val="10.0"/>
      <color rgb="FF000000"/>
      <name val="Helvetica Neue"/>
      <scheme val="minor"/>
    </font>
    <font>
      <sz val="9.0"/>
      <color rgb="FF000000"/>
      <name val="Helvetica Neue"/>
    </font>
    <font>
      <b/>
      <sz val="9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i/>
      <sz val="9.0"/>
      <color rgb="FF000000"/>
      <name val="Helvetica Neue"/>
    </font>
    <font>
      <b/>
      <u/>
      <sz val="10.0"/>
      <color rgb="FF000000"/>
      <name val="Helvetica Neue"/>
    </font>
    <font>
      <b/>
      <u/>
      <sz val="9.0"/>
      <color rgb="FF000000"/>
      <name val="Helvetica Neue"/>
    </font>
    <font>
      <u/>
      <sz val="9.0"/>
      <color rgb="FF000000"/>
      <name val="Helvetica Neue"/>
    </font>
    <font>
      <b/>
      <sz val="10.0"/>
      <color rgb="FF000000"/>
      <name val="Helvetica Neue"/>
    </font>
    <font/>
    <font>
      <b/>
      <sz val="9.0"/>
      <color theme="1"/>
      <name val="Helvetica Neue"/>
    </font>
    <font>
      <sz val="9.0"/>
      <color theme="1"/>
      <name val="Helvetica Neue"/>
    </font>
    <font>
      <b/>
      <sz val="14.0"/>
      <color theme="1"/>
      <name val="Arial Black"/>
    </font>
    <font>
      <sz val="10.0"/>
      <color theme="1"/>
      <name val="Helvetica Neue"/>
    </font>
    <font>
      <sz val="10.0"/>
      <color rgb="FF000000"/>
      <name val="Helvetica Neue"/>
    </font>
    <font>
      <b/>
      <sz val="10.0"/>
      <color rgb="FF000000"/>
      <name val="Tahoma"/>
    </font>
    <font>
      <sz val="10.0"/>
      <color rgb="FF000000"/>
      <name val="Tahoma"/>
    </font>
    <font>
      <b/>
      <sz val="6.0"/>
      <color rgb="FF000000"/>
      <name val="Tahoma"/>
    </font>
    <font>
      <b/>
      <sz val="7.0"/>
      <color rgb="FF000000"/>
      <name val="Tahoma"/>
    </font>
    <font>
      <b/>
      <sz val="9.0"/>
      <color rgb="FF000000"/>
      <name val="Tahoma"/>
    </font>
    <font>
      <sz val="6.0"/>
      <color rgb="FF000000"/>
      <name val="Tahoma"/>
    </font>
    <font>
      <sz val="7.0"/>
      <color rgb="FF000000"/>
      <name val="Tahoma"/>
    </font>
    <font>
      <sz val="8.0"/>
      <color rgb="FF000000"/>
      <name val="Tahoma"/>
    </font>
    <font>
      <b/>
      <sz val="9.0"/>
      <color theme="1"/>
      <name val="Arial Black"/>
    </font>
    <font>
      <b/>
      <sz val="10.0"/>
      <color theme="1"/>
      <name val="Arial Black"/>
    </font>
    <font>
      <b/>
      <sz val="14.0"/>
      <color theme="0"/>
      <name val="Arial Black"/>
    </font>
    <font>
      <b/>
      <sz val="9.0"/>
      <color theme="0"/>
      <name val="Arial Black"/>
    </font>
    <font>
      <b/>
      <sz val="10.0"/>
      <color theme="0"/>
      <name val="Arial Black"/>
    </font>
    <font>
      <b/>
      <sz val="10.0"/>
      <color rgb="FFFFFFFF"/>
      <name val="Tahoma"/>
    </font>
    <font>
      <u/>
      <sz val="9.0"/>
      <color rgb="FF000000"/>
      <name val="Helvetica Neue"/>
    </font>
    <font>
      <u/>
      <sz val="9.0"/>
      <color rgb="FF000000"/>
      <name val="Helvetica Neue"/>
    </font>
    <font>
      <u/>
      <sz val="9.0"/>
      <color rgb="FF000000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</fills>
  <borders count="40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/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top style="dotted">
        <color rgb="FF000000"/>
      </top>
    </border>
    <border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4" numFmtId="14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0" fillId="0" fontId="8" numFmtId="0" xfId="0" applyAlignment="1" applyFont="1">
      <alignment horizontal="left" vertical="center"/>
    </xf>
    <xf borderId="2" fillId="2" fontId="1" numFmtId="0" xfId="0" applyAlignment="1" applyBorder="1" applyFill="1" applyFont="1">
      <alignment vertical="center"/>
    </xf>
    <xf borderId="3" fillId="2" fontId="2" numFmtId="49" xfId="0" applyAlignment="1" applyBorder="1" applyFont="1" applyNumberFormat="1">
      <alignment horizontal="left" vertical="center"/>
    </xf>
    <xf borderId="3" fillId="2" fontId="9" numFmtId="0" xfId="0" applyAlignment="1" applyBorder="1" applyFont="1">
      <alignment horizontal="left" vertical="center"/>
    </xf>
    <xf borderId="4" fillId="0" fontId="1" numFmtId="49" xfId="0" applyAlignment="1" applyBorder="1" applyFont="1" applyNumberFormat="1">
      <alignment horizontal="left" vertical="center"/>
    </xf>
    <xf borderId="5" fillId="2" fontId="2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6" fillId="2" fontId="2" numFmtId="0" xfId="0" applyAlignment="1" applyBorder="1" applyFont="1">
      <alignment horizontal="center" vertical="center"/>
    </xf>
    <xf borderId="7" fillId="0" fontId="10" numFmtId="0" xfId="0" applyBorder="1" applyFont="1"/>
    <xf borderId="5" fillId="2" fontId="1" numFmtId="0" xfId="0" applyAlignment="1" applyBorder="1" applyFont="1">
      <alignment horizontal="left" vertical="center"/>
    </xf>
    <xf borderId="8" fillId="2" fontId="2" numFmtId="49" xfId="0" applyAlignment="1" applyBorder="1" applyFont="1" applyNumberFormat="1">
      <alignment horizontal="center" vertical="center"/>
    </xf>
    <xf borderId="9" fillId="2" fontId="2" numFmtId="49" xfId="0" applyAlignment="1" applyBorder="1" applyFont="1" applyNumberFormat="1">
      <alignment horizontal="left" vertical="center"/>
    </xf>
    <xf borderId="10" fillId="0" fontId="10" numFmtId="0" xfId="0" applyBorder="1" applyFont="1"/>
    <xf borderId="11" fillId="0" fontId="10" numFmtId="0" xfId="0" applyBorder="1" applyFont="1"/>
    <xf borderId="12" fillId="0" fontId="2" numFmtId="49" xfId="0" applyAlignment="1" applyBorder="1" applyFont="1" applyNumberFormat="1">
      <alignment vertical="center"/>
    </xf>
    <xf borderId="13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center" vertical="center"/>
    </xf>
    <xf borderId="3" fillId="2" fontId="1" numFmtId="49" xfId="0" applyAlignment="1" applyBorder="1" applyFont="1" applyNumberFormat="1">
      <alignment vertical="center"/>
    </xf>
    <xf borderId="12" fillId="2" fontId="2" numFmtId="0" xfId="0" applyAlignment="1" applyBorder="1" applyFont="1">
      <alignment horizontal="left" vertical="center"/>
    </xf>
    <xf borderId="14" fillId="0" fontId="10" numFmtId="0" xfId="0" applyBorder="1" applyFont="1"/>
    <xf borderId="13" fillId="0" fontId="10" numFmtId="0" xfId="0" applyBorder="1" applyFont="1"/>
    <xf borderId="15" fillId="2" fontId="2" numFmtId="49" xfId="0" applyAlignment="1" applyBorder="1" applyFont="1" applyNumberFormat="1">
      <alignment vertical="center"/>
    </xf>
    <xf borderId="16" fillId="2" fontId="2" numFmtId="0" xfId="0" applyAlignment="1" applyBorder="1" applyFont="1">
      <alignment vertical="center"/>
    </xf>
    <xf borderId="3" fillId="2" fontId="1" numFmtId="49" xfId="0" applyAlignment="1" applyBorder="1" applyFont="1" applyNumberFormat="1">
      <alignment horizontal="left" vertical="center"/>
    </xf>
    <xf borderId="12" fillId="2" fontId="1" numFmtId="49" xfId="0" applyAlignment="1" applyBorder="1" applyFont="1" applyNumberFormat="1">
      <alignment horizontal="left" vertical="center"/>
    </xf>
    <xf borderId="12" fillId="2" fontId="1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left" vertical="center"/>
    </xf>
    <xf borderId="14" fillId="0" fontId="2" numFmtId="0" xfId="0" applyAlignment="1" applyBorder="1" applyFont="1">
      <alignment horizontal="left" vertical="center"/>
    </xf>
    <xf borderId="16" fillId="2" fontId="2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center" vertical="center"/>
    </xf>
    <xf borderId="3" fillId="0" fontId="1" numFmtId="49" xfId="0" applyAlignment="1" applyBorder="1" applyFont="1" applyNumberFormat="1">
      <alignment vertical="center"/>
    </xf>
    <xf borderId="12" fillId="0" fontId="1" numFmtId="49" xfId="0" applyAlignment="1" applyBorder="1" applyFont="1" applyNumberFormat="1">
      <alignment horizontal="left" vertical="center"/>
    </xf>
    <xf borderId="13" fillId="0" fontId="2" numFmtId="0" xfId="0" applyAlignment="1" applyBorder="1" applyFont="1">
      <alignment horizontal="left" vertical="center"/>
    </xf>
    <xf borderId="12" fillId="2" fontId="2" numFmtId="49" xfId="0" applyAlignment="1" applyBorder="1" applyFont="1" applyNumberFormat="1">
      <alignment horizontal="left" vertical="center"/>
    </xf>
    <xf borderId="15" fillId="3" fontId="2" numFmtId="0" xfId="0" applyAlignment="1" applyBorder="1" applyFill="1" applyFont="1">
      <alignment vertical="center"/>
    </xf>
    <xf borderId="16" fillId="3" fontId="2" numFmtId="0" xfId="0" applyAlignment="1" applyBorder="1" applyFont="1">
      <alignment vertical="center"/>
    </xf>
    <xf borderId="15" fillId="2" fontId="1" numFmtId="0" xfId="0" applyAlignment="1" applyBorder="1" applyFont="1">
      <alignment vertical="center"/>
    </xf>
    <xf borderId="17" fillId="2" fontId="1" numFmtId="2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vertical="center"/>
    </xf>
    <xf borderId="15" fillId="2" fontId="2" numFmtId="0" xfId="0" applyAlignment="1" applyBorder="1" applyFont="1">
      <alignment horizontal="left" vertical="center"/>
    </xf>
    <xf borderId="3" fillId="2" fontId="1" numFmtId="0" xfId="0" applyAlignment="1" applyBorder="1" applyFont="1">
      <alignment vertical="center"/>
    </xf>
    <xf borderId="17" fillId="2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2" fillId="0" fontId="2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left" vertical="center"/>
    </xf>
    <xf borderId="16" fillId="3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14" fillId="0" fontId="1" numFmtId="2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left" vertical="center"/>
    </xf>
    <xf borderId="15" fillId="2" fontId="2" numFmtId="0" xfId="0" applyAlignment="1" applyBorder="1" applyFont="1">
      <alignment vertical="center"/>
    </xf>
    <xf borderId="3" fillId="4" fontId="1" numFmtId="0" xfId="0" applyAlignment="1" applyBorder="1" applyFill="1" applyFont="1">
      <alignment horizontal="left" vertical="center"/>
    </xf>
    <xf borderId="3" fillId="4" fontId="2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left" vertical="center"/>
    </xf>
    <xf borderId="15" fillId="2" fontId="1" numFmtId="164" xfId="0" applyAlignment="1" applyBorder="1" applyFont="1" applyNumberFormat="1">
      <alignment horizontal="center" vertical="center"/>
    </xf>
    <xf borderId="17" fillId="2" fontId="1" numFmtId="0" xfId="0" applyAlignment="1" applyBorder="1" applyFont="1">
      <alignment horizontal="left" vertical="center"/>
    </xf>
    <xf borderId="17" fillId="2" fontId="2" numFmtId="0" xfId="0" applyAlignment="1" applyBorder="1" applyFont="1">
      <alignment shrinkToFit="0" vertical="center" wrapText="1"/>
    </xf>
    <xf borderId="18" fillId="3" fontId="2" numFmtId="0" xfId="0" applyAlignment="1" applyBorder="1" applyFont="1">
      <alignment horizontal="left" vertical="center"/>
    </xf>
    <xf borderId="19" fillId="3" fontId="1" numFmtId="0" xfId="0" applyAlignment="1" applyBorder="1" applyFont="1">
      <alignment horizontal="left" vertical="center"/>
    </xf>
    <xf borderId="20" fillId="2" fontId="1" numFmtId="0" xfId="0" applyAlignment="1" applyBorder="1" applyFont="1">
      <alignment vertical="center"/>
    </xf>
    <xf borderId="20" fillId="2" fontId="2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left" vertical="center"/>
    </xf>
    <xf borderId="0" fillId="0" fontId="1" numFmtId="2" xfId="0" applyAlignment="1" applyFont="1" applyNumberFormat="1">
      <alignment horizontal="center" vertical="center"/>
    </xf>
    <xf borderId="19" fillId="2" fontId="1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22" fillId="0" fontId="1" numFmtId="2" xfId="0" applyAlignment="1" applyBorder="1" applyFont="1" applyNumberFormat="1">
      <alignment horizontal="center" vertical="center"/>
    </xf>
    <xf borderId="23" fillId="2" fontId="1" numFmtId="0" xfId="0" applyAlignment="1" applyBorder="1" applyFont="1">
      <alignment horizontal="left" vertical="center"/>
    </xf>
    <xf borderId="15" fillId="5" fontId="11" numFmtId="49" xfId="0" applyAlignment="1" applyBorder="1" applyFill="1" applyFont="1" applyNumberFormat="1">
      <alignment vertical="center"/>
    </xf>
    <xf borderId="16" fillId="5" fontId="11" numFmtId="0" xfId="0" applyAlignment="1" applyBorder="1" applyFont="1">
      <alignment vertical="center"/>
    </xf>
    <xf borderId="3" fillId="5" fontId="12" numFmtId="49" xfId="0" applyAlignment="1" applyBorder="1" applyFont="1" applyNumberFormat="1">
      <alignment horizontal="left" vertical="center"/>
    </xf>
    <xf borderId="3" fillId="5" fontId="11" numFmtId="0" xfId="0" applyAlignment="1" applyBorder="1" applyFont="1">
      <alignment horizontal="center" vertical="center"/>
    </xf>
    <xf borderId="12" fillId="0" fontId="12" numFmtId="49" xfId="0" applyAlignment="1" applyBorder="1" applyFont="1" applyNumberFormat="1">
      <alignment horizontal="left" vertical="center"/>
    </xf>
    <xf borderId="14" fillId="0" fontId="12" numFmtId="2" xfId="0" applyAlignment="1" applyBorder="1" applyFont="1" applyNumberFormat="1">
      <alignment horizontal="center" vertical="center"/>
    </xf>
    <xf borderId="16" fillId="5" fontId="12" numFmtId="0" xfId="0" applyAlignment="1" applyBorder="1" applyFont="1">
      <alignment horizontal="left" vertical="center"/>
    </xf>
    <xf borderId="12" fillId="2" fontId="2" numFmtId="49" xfId="0" applyAlignment="1" applyBorder="1" applyFont="1" applyNumberFormat="1">
      <alignment horizontal="left" shrinkToFit="0" vertical="center" wrapText="1"/>
    </xf>
    <xf borderId="3" fillId="2" fontId="1" numFmtId="49" xfId="0" applyAlignment="1" applyBorder="1" applyFont="1" applyNumberFormat="1">
      <alignment horizontal="left" shrinkToFit="0" vertical="center" wrapText="1"/>
    </xf>
    <xf borderId="12" fillId="2" fontId="1" numFmtId="49" xfId="0" applyAlignment="1" applyBorder="1" applyFont="1" applyNumberFormat="1">
      <alignment horizontal="left" shrinkToFit="0" vertical="center" wrapText="1"/>
    </xf>
    <xf borderId="24" fillId="0" fontId="13" numFmtId="0" xfId="0" applyAlignment="1" applyBorder="1" applyFont="1">
      <alignment horizontal="center" shrinkToFit="0" vertical="center" wrapText="1"/>
    </xf>
    <xf borderId="25" fillId="0" fontId="10" numFmtId="0" xfId="0" applyBorder="1" applyFont="1"/>
    <xf borderId="26" fillId="0" fontId="10" numFmtId="0" xfId="0" applyBorder="1" applyFont="1"/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27" fillId="0" fontId="16" numFmtId="0" xfId="0" applyAlignment="1" applyBorder="1" applyFont="1">
      <alignment horizontal="center" vertical="center"/>
    </xf>
    <xf borderId="28" fillId="0" fontId="17" numFmtId="0" xfId="0" applyAlignment="1" applyBorder="1" applyFont="1">
      <alignment vertical="center"/>
    </xf>
    <xf borderId="29" fillId="0" fontId="17" numFmtId="0" xfId="0" applyAlignment="1" applyBorder="1" applyFont="1">
      <alignment vertical="center"/>
    </xf>
    <xf borderId="24" fillId="0" fontId="17" numFmtId="0" xfId="0" applyAlignment="1" applyBorder="1" applyFont="1">
      <alignment horizontal="right" vertical="center"/>
    </xf>
    <xf borderId="25" fillId="0" fontId="17" numFmtId="0" xfId="0" applyAlignment="1" applyBorder="1" applyFont="1">
      <alignment horizontal="center" shrinkToFit="0" vertical="center" wrapText="1"/>
    </xf>
    <xf borderId="25" fillId="0" fontId="16" numFmtId="2" xfId="0" applyAlignment="1" applyBorder="1" applyFont="1" applyNumberFormat="1">
      <alignment horizontal="center" vertical="center"/>
    </xf>
    <xf borderId="25" fillId="0" fontId="17" numFmtId="0" xfId="0" applyAlignment="1" applyBorder="1" applyFont="1">
      <alignment vertical="center"/>
    </xf>
    <xf borderId="26" fillId="0" fontId="17" numFmtId="0" xfId="0" applyAlignment="1" applyBorder="1" applyFont="1">
      <alignment vertical="center"/>
    </xf>
    <xf borderId="30" fillId="0" fontId="18" numFmtId="0" xfId="0" applyAlignment="1" applyBorder="1" applyFont="1">
      <alignment horizontal="center" shrinkToFit="0" vertical="center" wrapText="1"/>
    </xf>
    <xf borderId="31" fillId="0" fontId="19" numFmtId="0" xfId="0" applyAlignment="1" applyBorder="1" applyFont="1">
      <alignment horizontal="left" shrinkToFit="0" vertical="center" wrapText="1"/>
    </xf>
    <xf borderId="31" fillId="0" fontId="10" numFmtId="0" xfId="0" applyBorder="1" applyFont="1"/>
    <xf borderId="32" fillId="0" fontId="10" numFmtId="0" xfId="0" applyBorder="1" applyFont="1"/>
    <xf borderId="33" fillId="0" fontId="18" numFmtId="0" xfId="0" applyAlignment="1" applyBorder="1" applyFont="1">
      <alignment horizontal="center" shrinkToFit="0" vertical="center" wrapText="1"/>
    </xf>
    <xf borderId="34" fillId="0" fontId="20" numFmtId="0" xfId="0" applyAlignment="1" applyBorder="1" applyFont="1">
      <alignment horizontal="left" vertical="center"/>
    </xf>
    <xf borderId="34" fillId="0" fontId="10" numFmtId="0" xfId="0" applyBorder="1" applyFont="1"/>
    <xf borderId="35" fillId="0" fontId="10" numFmtId="0" xfId="0" applyBorder="1" applyFont="1"/>
    <xf borderId="36" fillId="0" fontId="21" numFmtId="0" xfId="0" applyAlignment="1" applyBorder="1" applyFont="1">
      <alignment horizontal="center" shrinkToFit="0" vertical="center" wrapText="1"/>
    </xf>
    <xf borderId="37" fillId="0" fontId="22" numFmtId="0" xfId="0" applyAlignment="1" applyBorder="1" applyFont="1">
      <alignment horizontal="left" vertical="center"/>
    </xf>
    <xf borderId="36" fillId="0" fontId="21" numFmtId="0" xfId="0" applyAlignment="1" applyBorder="1" applyFont="1">
      <alignment shrinkToFit="0" vertical="center" wrapText="1"/>
    </xf>
    <xf borderId="37" fillId="0" fontId="21" numFmtId="0" xfId="0" applyAlignment="1" applyBorder="1" applyFont="1">
      <alignment horizontal="left" shrinkToFit="0" vertical="center" wrapText="1"/>
    </xf>
    <xf borderId="38" fillId="0" fontId="10" numFmtId="0" xfId="0" applyBorder="1" applyFont="1"/>
    <xf borderId="33" fillId="0" fontId="21" numFmtId="0" xfId="0" applyAlignment="1" applyBorder="1" applyFont="1">
      <alignment horizontal="center" shrinkToFit="0" vertical="center" wrapText="1"/>
    </xf>
    <xf borderId="37" fillId="0" fontId="21" numFmtId="165" xfId="0" applyAlignment="1" applyBorder="1" applyFont="1" applyNumberFormat="1">
      <alignment horizontal="left" shrinkToFit="0" vertical="center" wrapText="1"/>
    </xf>
    <xf borderId="39" fillId="0" fontId="21" numFmtId="0" xfId="0" applyAlignment="1" applyBorder="1" applyFont="1">
      <alignment shrinkToFit="0" vertical="center" wrapText="1"/>
    </xf>
    <xf borderId="37" fillId="0" fontId="21" numFmtId="14" xfId="0" applyAlignment="1" applyBorder="1" applyFont="1" applyNumberFormat="1">
      <alignment horizontal="left" shrinkToFit="0" vertical="center" wrapText="1"/>
    </xf>
    <xf borderId="28" fillId="0" fontId="23" numFmtId="0" xfId="0" applyAlignment="1" applyBorder="1" applyFont="1">
      <alignment vertical="center"/>
    </xf>
    <xf borderId="27" fillId="0" fontId="16" numFmtId="0" xfId="0" applyAlignment="1" applyBorder="1" applyFont="1">
      <alignment horizontal="center" shrinkToFit="0" vertical="center" wrapText="1"/>
    </xf>
    <xf borderId="28" fillId="0" fontId="17" numFmtId="0" xfId="0" applyAlignment="1" applyBorder="1" applyFont="1">
      <alignment shrinkToFit="0" vertical="center" wrapText="1"/>
    </xf>
    <xf borderId="29" fillId="0" fontId="17" numFmtId="0" xfId="0" applyAlignment="1" applyBorder="1" applyFont="1">
      <alignment shrinkToFit="0" vertical="center" wrapText="1"/>
    </xf>
    <xf borderId="24" fillId="0" fontId="17" numFmtId="0" xfId="0" applyAlignment="1" applyBorder="1" applyFont="1">
      <alignment horizontal="right" shrinkToFit="0" vertical="center" wrapText="1"/>
    </xf>
    <xf borderId="26" fillId="0" fontId="17" numFmtId="0" xfId="0" applyAlignment="1" applyBorder="1" applyFont="1">
      <alignment shrinkToFit="0" vertical="center" wrapText="1"/>
    </xf>
    <xf borderId="25" fillId="0" fontId="17" numFmtId="0" xfId="0" applyAlignment="1" applyBorder="1" applyFont="1">
      <alignment horizontal="left" vertical="center"/>
    </xf>
    <xf borderId="24" fillId="0" fontId="24" numFmtId="0" xfId="0" applyAlignment="1" applyBorder="1" applyFont="1">
      <alignment horizontal="center" shrinkToFit="0" vertical="center" wrapText="1"/>
    </xf>
    <xf borderId="24" fillId="0" fontId="25" numFmtId="0" xfId="0" applyAlignment="1" applyBorder="1" applyFont="1">
      <alignment horizontal="center" shrinkToFit="0" vertical="center" wrapText="1"/>
    </xf>
    <xf borderId="24" fillId="0" fontId="19" numFmtId="166" xfId="0" applyAlignment="1" applyBorder="1" applyFont="1" applyNumberFormat="1">
      <alignment horizontal="center" vertical="center"/>
    </xf>
    <xf borderId="24" fillId="0" fontId="16" numFmtId="2" xfId="0" applyAlignment="1" applyBorder="1" applyFont="1" applyNumberFormat="1">
      <alignment horizontal="center" vertical="center"/>
    </xf>
    <xf borderId="25" fillId="0" fontId="17" numFmtId="166" xfId="0" applyAlignment="1" applyBorder="1" applyFont="1" applyNumberFormat="1">
      <alignment horizontal="left" vertical="center"/>
    </xf>
    <xf borderId="25" fillId="0" fontId="16" numFmtId="1" xfId="0" applyAlignment="1" applyBorder="1" applyFont="1" applyNumberFormat="1">
      <alignment horizontal="center" vertical="center"/>
    </xf>
    <xf borderId="24" fillId="6" fontId="26" numFmtId="0" xfId="0" applyAlignment="1" applyBorder="1" applyFill="1" applyFont="1">
      <alignment horizontal="center" shrinkToFit="0" vertical="center" wrapText="1"/>
    </xf>
    <xf borderId="24" fillId="4" fontId="26" numFmtId="0" xfId="0" applyAlignment="1" applyBorder="1" applyFont="1">
      <alignment horizontal="center" shrinkToFit="0" vertical="center" wrapText="1"/>
    </xf>
    <xf borderId="24" fillId="4" fontId="27" numFmtId="0" xfId="0" applyAlignment="1" applyBorder="1" applyFont="1">
      <alignment horizontal="center" shrinkToFit="0" vertical="center" wrapText="1"/>
    </xf>
    <xf borderId="24" fillId="4" fontId="28" numFmtId="0" xfId="0" applyAlignment="1" applyBorder="1" applyFont="1">
      <alignment horizontal="center" shrinkToFit="0" vertical="center" wrapText="1"/>
    </xf>
    <xf borderId="24" fillId="7" fontId="26" numFmtId="0" xfId="0" applyAlignment="1" applyBorder="1" applyFill="1" applyFont="1">
      <alignment horizontal="center" shrinkToFit="0" vertical="center" wrapText="1"/>
    </xf>
    <xf borderId="24" fillId="0" fontId="29" numFmtId="49" xfId="0" applyAlignment="1" applyBorder="1" applyFont="1" applyNumberFormat="1">
      <alignment horizontal="center" shrinkToFit="0" vertical="center" wrapText="1"/>
    </xf>
    <xf borderId="0" fillId="0" fontId="15" numFmtId="0" xfId="0" applyFont="1"/>
    <xf borderId="0" fillId="0" fontId="15" numFmtId="14" xfId="0" applyFont="1" applyNumberFormat="1"/>
    <xf borderId="0" fillId="0" fontId="9" numFmtId="0" xfId="0" applyFont="1"/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horizontal="center" vertical="center"/>
    </xf>
    <xf borderId="0" fillId="0" fontId="30" numFmtId="14" xfId="0" applyAlignment="1" applyFont="1" applyNumberFormat="1">
      <alignment horizontal="left" vertical="center"/>
    </xf>
    <xf borderId="0" fillId="0" fontId="31" numFmtId="167" xfId="0" applyAlignment="1" applyFont="1" applyNumberFormat="1">
      <alignment horizontal="left" vertical="center"/>
    </xf>
    <xf borderId="0" fillId="0" fontId="32" numFmtId="168" xfId="0" applyAlignment="1" applyFont="1" applyNumberFormat="1">
      <alignment horizontal="left" vertical="center"/>
    </xf>
    <xf borderId="3" fillId="2" fontId="2" numFmtId="49" xfId="0" applyAlignment="1" applyBorder="1" applyFont="1" applyNumberFormat="1">
      <alignment vertical="center"/>
    </xf>
    <xf borderId="3" fillId="2" fontId="2" numFmtId="0" xfId="0" applyAlignment="1" applyBorder="1" applyFont="1">
      <alignment horizontal="left" vertical="center"/>
    </xf>
    <xf borderId="9" fillId="2" fontId="2" numFmtId="49" xfId="0" applyAlignment="1" applyBorder="1" applyFont="1" applyNumberFormat="1">
      <alignment horizontal="center" vertical="center"/>
    </xf>
    <xf borderId="15" fillId="3" fontId="2" numFmtId="49" xfId="0" applyAlignment="1" applyBorder="1" applyFont="1" applyNumberFormat="1">
      <alignment vertical="center"/>
    </xf>
    <xf borderId="15" fillId="2" fontId="1" numFmtId="49" xfId="0" applyAlignment="1" applyBorder="1" applyFont="1" applyNumberFormat="1">
      <alignment vertical="center"/>
    </xf>
    <xf borderId="15" fillId="2" fontId="2" numFmtId="49" xfId="0" applyAlignment="1" applyBorder="1" applyFont="1" applyNumberFormat="1">
      <alignment horizontal="left" vertical="center"/>
    </xf>
    <xf borderId="12" fillId="0" fontId="2" numFmtId="49" xfId="0" applyAlignment="1" applyBorder="1" applyFont="1" applyNumberFormat="1">
      <alignment horizontal="center" vertical="center"/>
    </xf>
    <xf borderId="3" fillId="0" fontId="1" numFmtId="49" xfId="0" applyAlignment="1" applyBorder="1" applyFont="1" applyNumberFormat="1">
      <alignment horizontal="left" vertical="center"/>
    </xf>
    <xf borderId="12" fillId="0" fontId="1" numFmtId="49" xfId="0" applyAlignment="1" applyBorder="1" applyFont="1" applyNumberFormat="1">
      <alignment vertical="center"/>
    </xf>
    <xf borderId="14" fillId="0" fontId="1" numFmtId="166" xfId="0" applyAlignment="1" applyBorder="1" applyFont="1" applyNumberFormat="1">
      <alignment horizontal="center" vertical="center"/>
    </xf>
    <xf borderId="13" fillId="0" fontId="2" numFmtId="49" xfId="0" applyAlignment="1" applyBorder="1" applyFont="1" applyNumberFormat="1">
      <alignment horizontal="left" shrinkToFit="0" vertical="center" wrapText="1"/>
    </xf>
    <xf borderId="17" fillId="2" fontId="1" numFmtId="166" xfId="0" applyAlignment="1" applyBorder="1" applyFont="1" applyNumberFormat="1">
      <alignment horizontal="center" vertical="center"/>
    </xf>
    <xf borderId="16" fillId="3" fontId="2" numFmtId="49" xfId="0" applyAlignment="1" applyBorder="1" applyFont="1" applyNumberFormat="1">
      <alignment vertical="center"/>
    </xf>
    <xf borderId="16" fillId="2" fontId="1" numFmtId="49" xfId="0" applyAlignment="1" applyBorder="1" applyFont="1" applyNumberFormat="1">
      <alignment horizontal="left" vertical="center"/>
    </xf>
    <xf borderId="3" fillId="4" fontId="1" numFmtId="49" xfId="0" applyAlignment="1" applyBorder="1" applyFont="1" applyNumberFormat="1">
      <alignment horizontal="left" vertical="center"/>
    </xf>
    <xf borderId="14" fillId="0" fontId="1" numFmtId="0" xfId="0" applyAlignment="1" applyBorder="1" applyFont="1">
      <alignment horizontal="left" vertical="center"/>
    </xf>
    <xf borderId="3" fillId="2" fontId="2" numFmtId="49" xfId="0" applyAlignment="1" applyBorder="1" applyFont="1" applyNumberFormat="1">
      <alignment horizontal="center" vertical="center"/>
    </xf>
    <xf borderId="12" fillId="0" fontId="1" numFmtId="166" xfId="0" applyAlignment="1" applyBorder="1" applyFont="1" applyNumberFormat="1">
      <alignment horizontal="center" shrinkToFit="0" vertical="center" wrapText="1"/>
    </xf>
    <xf borderId="6" fillId="2" fontId="1" numFmtId="49" xfId="0" applyAlignment="1" applyBorder="1" applyFont="1" applyNumberFormat="1">
      <alignment horizontal="left" shrinkToFit="0" vertical="center" wrapText="1"/>
    </xf>
    <xf borderId="18" fillId="3" fontId="2" numFmtId="49" xfId="0" applyAlignment="1" applyBorder="1" applyFont="1" applyNumberFormat="1">
      <alignment horizontal="left" vertical="center"/>
    </xf>
    <xf borderId="20" fillId="2" fontId="1" numFmtId="49" xfId="0" applyAlignment="1" applyBorder="1" applyFont="1" applyNumberFormat="1">
      <alignment vertical="center"/>
    </xf>
    <xf borderId="21" fillId="0" fontId="1" numFmtId="49" xfId="0" applyAlignment="1" applyBorder="1" applyFont="1" applyNumberFormat="1">
      <alignment horizontal="left" vertical="center"/>
    </xf>
    <xf borderId="0" fillId="0" fontId="1" numFmtId="2" xfId="0" applyAlignment="1" applyFont="1" applyNumberFormat="1">
      <alignment horizontal="left" vertical="center"/>
    </xf>
    <xf borderId="22" fillId="0" fontId="1" numFmtId="0" xfId="0" applyAlignment="1" applyBorder="1" applyFont="1">
      <alignment horizontal="left" vertical="center"/>
    </xf>
    <xf borderId="14" fillId="0" fontId="12" numFmtId="166" xfId="0" applyAlignment="1" applyBorder="1" applyFont="1" applyNumberFormat="1">
      <alignment horizontal="left" vertical="center"/>
    </xf>
    <xf borderId="15" fillId="2" fontId="2" numFmtId="49" xfId="0" applyAlignment="1" applyBorder="1" applyFont="1" applyNumberFormat="1">
      <alignment shrinkToFit="0" vertical="center" wrapText="1"/>
    </xf>
    <xf borderId="2" fillId="3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>
        <strike/>
        <color theme="0"/>
      </font>
      <fill>
        <patternFill patternType="none"/>
      </fill>
      <border/>
    </dxf>
    <dxf>
      <font>
        <strike/>
        <color theme="0"/>
      </font>
      <numFmt numFmtId="0" formatCode=";;;"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1009650</xdr:colOff>
      <xdr:row>1</xdr:row>
      <xdr:rowOff>28575</xdr:rowOff>
    </xdr:from>
    <xdr:ext cx="238125" cy="333375"/>
    <xdr:grpSp>
      <xdr:nvGrpSpPr>
        <xdr:cNvPr id="2" name="Shape 2"/>
        <xdr:cNvGrpSpPr/>
      </xdr:nvGrpSpPr>
      <xdr:grpSpPr>
        <a:xfrm>
          <a:off x="5226938" y="3613313"/>
          <a:ext cx="238125" cy="333375"/>
          <a:chOff x="5226938" y="3613313"/>
          <a:chExt cx="238125" cy="333375"/>
        </a:xfrm>
      </xdr:grpSpPr>
      <xdr:grpSp>
        <xdr:nvGrpSpPr>
          <xdr:cNvPr id="3" name="Shape 3"/>
          <xdr:cNvGrpSpPr/>
        </xdr:nvGrpSpPr>
        <xdr:grpSpPr>
          <a:xfrm>
            <a:off x="5226938" y="3613313"/>
            <a:ext cx="238125" cy="333375"/>
            <a:chOff x="7290472" y="210035"/>
            <a:chExt cx="238193" cy="259252"/>
          </a:xfrm>
        </xdr:grpSpPr>
        <xdr:sp>
          <xdr:nvSpPr>
            <xdr:cNvPr id="4" name="Shape 4"/>
            <xdr:cNvSpPr/>
          </xdr:nvSpPr>
          <xdr:spPr>
            <a:xfrm>
              <a:off x="7290472" y="210035"/>
              <a:ext cx="238175" cy="2592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 flipH="1">
              <a:off x="7316271" y="210035"/>
              <a:ext cx="212394" cy="95327"/>
            </a:xfrm>
            <a:prstGeom prst="leftArrow">
              <a:avLst>
                <a:gd fmla="val 50000" name="adj1"/>
                <a:gd fmla="val 50000" name="adj2"/>
              </a:avLst>
            </a:prstGeom>
            <a:gradFill>
              <a:gsLst>
                <a:gs pos="0">
                  <a:srgbClr val="2E5E97"/>
                </a:gs>
                <a:gs pos="80000">
                  <a:srgbClr val="3C7BC7"/>
                </a:gs>
                <a:gs pos="100000">
                  <a:srgbClr val="3A7CCA"/>
                </a:gs>
              </a:gsLst>
              <a:lin ang="16200000" scaled="0"/>
            </a:gradFill>
            <a:ln cap="flat" cmpd="sng" w="9525">
              <a:solidFill>
                <a:srgbClr val="4A7EBB"/>
              </a:solidFill>
              <a:prstDash val="solid"/>
              <a:round/>
              <a:headEnd len="sm" w="sm" type="none"/>
              <a:tailEnd len="sm" w="sm" type="none"/>
            </a:ln>
            <a:effectLst>
              <a:outerShdw blurRad="38100" rotWithShape="0" dir="5400000" dist="23000">
                <a:srgbClr val="000000">
                  <a:alpha val="34901"/>
                </a:srgbClr>
              </a:outerShdw>
            </a:effectLst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" name="Shape 6"/>
            <xdr:cNvSpPr/>
          </xdr:nvSpPr>
          <xdr:spPr>
            <a:xfrm>
              <a:off x="7290472" y="379272"/>
              <a:ext cx="225039" cy="90015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ffectLst>
              <a:outerShdw blurRad="50800" rotWithShape="0" algn="tl" dir="2700000" dist="38100">
                <a:srgbClr val="000000">
                  <a:alpha val="40000"/>
                </a:srgbClr>
              </a:outerShdw>
            </a:effectLst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1</xdr:col>
      <xdr:colOff>1028700</xdr:colOff>
      <xdr:row>0</xdr:row>
      <xdr:rowOff>47625</xdr:rowOff>
    </xdr:from>
    <xdr:ext cx="219075" cy="1143000"/>
    <xdr:grpSp>
      <xdr:nvGrpSpPr>
        <xdr:cNvPr id="2" name="Shape 2"/>
        <xdr:cNvGrpSpPr/>
      </xdr:nvGrpSpPr>
      <xdr:grpSpPr>
        <a:xfrm>
          <a:off x="5236463" y="3208500"/>
          <a:ext cx="219075" cy="1143000"/>
          <a:chOff x="5236463" y="3208500"/>
          <a:chExt cx="219075" cy="1143000"/>
        </a:xfrm>
      </xdr:grpSpPr>
      <xdr:grpSp>
        <xdr:nvGrpSpPr>
          <xdr:cNvPr id="7" name="Shape 7"/>
          <xdr:cNvGrpSpPr/>
        </xdr:nvGrpSpPr>
        <xdr:grpSpPr>
          <a:xfrm>
            <a:off x="5236463" y="3208500"/>
            <a:ext cx="219075" cy="1143000"/>
            <a:chOff x="1125184" y="47196"/>
            <a:chExt cx="227397" cy="871714"/>
          </a:xfrm>
        </xdr:grpSpPr>
        <xdr:sp>
          <xdr:nvSpPr>
            <xdr:cNvPr id="4" name="Shape 4"/>
            <xdr:cNvSpPr/>
          </xdr:nvSpPr>
          <xdr:spPr>
            <a:xfrm>
              <a:off x="1125184" y="47196"/>
              <a:ext cx="227375" cy="871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8" name="Shape 8"/>
            <xdr:cNvGrpSpPr/>
          </xdr:nvGrpSpPr>
          <xdr:grpSpPr>
            <a:xfrm>
              <a:off x="1131134" y="47196"/>
              <a:ext cx="221447" cy="871714"/>
              <a:chOff x="1131134" y="47196"/>
              <a:chExt cx="221447" cy="871714"/>
            </a:xfrm>
          </xdr:grpSpPr>
          <xdr:sp>
            <xdr:nvSpPr>
              <xdr:cNvPr id="9" name="Shape 9"/>
              <xdr:cNvSpPr/>
            </xdr:nvSpPr>
            <xdr:spPr>
              <a:xfrm flipH="1">
                <a:off x="1131134" y="47196"/>
                <a:ext cx="212394" cy="95327"/>
              </a:xfrm>
              <a:prstGeom prst="leftArrow">
                <a:avLst>
                  <a:gd fmla="val 50000" name="adj1"/>
                  <a:gd fmla="val 50000" name="adj2"/>
                </a:avLst>
              </a:prstGeom>
              <a:gradFill>
                <a:gsLst>
                  <a:gs pos="0">
                    <a:srgbClr val="2E5E97"/>
                  </a:gs>
                  <a:gs pos="80000">
                    <a:srgbClr val="3C7BC7"/>
                  </a:gs>
                  <a:gs pos="100000">
                    <a:srgbClr val="3A7CCA"/>
                  </a:gs>
                </a:gsLst>
                <a:lin ang="16200000" scaled="0"/>
              </a:gradFill>
              <a:ln cap="flat" cmpd="sng" w="9525">
                <a:solidFill>
                  <a:srgbClr val="4A7EBB"/>
                </a:solidFill>
                <a:prstDash val="solid"/>
                <a:round/>
                <a:headEnd len="sm" w="sm" type="none"/>
                <a:tailEnd len="sm" w="sm" type="none"/>
              </a:ln>
              <a:effectLst>
                <a:outerShdw blurRad="38100" rotWithShape="0" dir="5400000" dist="23000">
                  <a:srgbClr val="000000">
                    <a:alpha val="34901"/>
                  </a:srgbClr>
                </a:outerShdw>
              </a:effectLst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0" name="Shape 10"/>
              <xdr:cNvSpPr/>
            </xdr:nvSpPr>
            <xdr:spPr>
              <a:xfrm flipH="1">
                <a:off x="1132039" y="187530"/>
                <a:ext cx="212394" cy="95327"/>
              </a:xfrm>
              <a:prstGeom prst="leftArrow">
                <a:avLst>
                  <a:gd fmla="val 50000" name="adj1"/>
                  <a:gd fmla="val 50000" name="adj2"/>
                </a:avLst>
              </a:prstGeom>
              <a:gradFill>
                <a:gsLst>
                  <a:gs pos="0">
                    <a:srgbClr val="2E5E97"/>
                  </a:gs>
                  <a:gs pos="80000">
                    <a:srgbClr val="3C7BC7"/>
                  </a:gs>
                  <a:gs pos="100000">
                    <a:srgbClr val="3A7CCA"/>
                  </a:gs>
                </a:gsLst>
                <a:lin ang="16200000" scaled="0"/>
              </a:gradFill>
              <a:ln cap="flat" cmpd="sng" w="9525">
                <a:solidFill>
                  <a:srgbClr val="4A7EBB"/>
                </a:solidFill>
                <a:prstDash val="solid"/>
                <a:round/>
                <a:headEnd len="sm" w="sm" type="none"/>
                <a:tailEnd len="sm" w="sm" type="none"/>
              </a:ln>
              <a:effectLst>
                <a:outerShdw blurRad="38100" rotWithShape="0" dir="5400000" dist="23000">
                  <a:srgbClr val="000000">
                    <a:alpha val="34901"/>
                  </a:srgbClr>
                </a:outerShdw>
              </a:effectLst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1" name="Shape 11"/>
              <xdr:cNvSpPr/>
            </xdr:nvSpPr>
            <xdr:spPr>
              <a:xfrm flipH="1">
                <a:off x="1140187" y="823583"/>
                <a:ext cx="212394" cy="95327"/>
              </a:xfrm>
              <a:prstGeom prst="leftArrow">
                <a:avLst>
                  <a:gd fmla="val 50000" name="adj1"/>
                  <a:gd fmla="val 50000" name="adj2"/>
                </a:avLst>
              </a:prstGeom>
              <a:gradFill>
                <a:gsLst>
                  <a:gs pos="0">
                    <a:srgbClr val="2E5E97"/>
                  </a:gs>
                  <a:gs pos="80000">
                    <a:srgbClr val="3C7BC7"/>
                  </a:gs>
                  <a:gs pos="100000">
                    <a:srgbClr val="3A7CCA"/>
                  </a:gs>
                </a:gsLst>
                <a:lin ang="16200000" scaled="0"/>
              </a:gradFill>
              <a:ln cap="flat" cmpd="sng" w="9525">
                <a:solidFill>
                  <a:srgbClr val="4A7EBB"/>
                </a:solidFill>
                <a:prstDash val="solid"/>
                <a:round/>
                <a:headEnd len="sm" w="sm" type="none"/>
                <a:tailEnd len="sm" w="sm" type="none"/>
              </a:ln>
              <a:effectLst>
                <a:outerShdw blurRad="38100" rotWithShape="0" dir="5400000" dist="23000">
                  <a:srgbClr val="000000">
                    <a:alpha val="34901"/>
                  </a:srgbClr>
                </a:outerShdw>
              </a:effectLst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  <xdr:sp>
          <xdr:nvSpPr>
            <xdr:cNvPr id="12" name="Shape 12"/>
            <xdr:cNvSpPr/>
          </xdr:nvSpPr>
          <xdr:spPr>
            <a:xfrm flipH="1">
              <a:off x="1125184" y="337554"/>
              <a:ext cx="212394" cy="95327"/>
            </a:xfrm>
            <a:prstGeom prst="leftArrow">
              <a:avLst>
                <a:gd fmla="val 50000" name="adj1"/>
                <a:gd fmla="val 50000" name="adj2"/>
              </a:avLst>
            </a:prstGeom>
            <a:gradFill>
              <a:gsLst>
                <a:gs pos="0">
                  <a:srgbClr val="2E5E97"/>
                </a:gs>
                <a:gs pos="80000">
                  <a:srgbClr val="3C7BC7"/>
                </a:gs>
                <a:gs pos="100000">
                  <a:srgbClr val="3A7CCA"/>
                </a:gs>
              </a:gsLst>
              <a:lin ang="16200000" scaled="0"/>
            </a:gradFill>
            <a:ln cap="flat" cmpd="sng" w="9525">
              <a:solidFill>
                <a:srgbClr val="4A7EBB"/>
              </a:solidFill>
              <a:prstDash val="solid"/>
              <a:round/>
              <a:headEnd len="sm" w="sm" type="none"/>
              <a:tailEnd len="sm" w="sm" type="none"/>
            </a:ln>
            <a:effectLst>
              <a:outerShdw blurRad="38100" rotWithShape="0" dir="5400000" dist="23000">
                <a:srgbClr val="000000">
                  <a:alpha val="34901"/>
                </a:srgbClr>
              </a:outerShdw>
            </a:effectLst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8</xdr:col>
      <xdr:colOff>28575</xdr:colOff>
      <xdr:row>0</xdr:row>
      <xdr:rowOff>19050</xdr:rowOff>
    </xdr:from>
    <xdr:ext cx="219075" cy="104775"/>
    <xdr:sp>
      <xdr:nvSpPr>
        <xdr:cNvPr id="13" name="Shape 13"/>
        <xdr:cNvSpPr/>
      </xdr:nvSpPr>
      <xdr:spPr>
        <a:xfrm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1</xdr:row>
      <xdr:rowOff>28575</xdr:rowOff>
    </xdr:from>
    <xdr:ext cx="219075" cy="104775"/>
    <xdr:sp>
      <xdr:nvSpPr>
        <xdr:cNvPr id="13" name="Shape 13"/>
        <xdr:cNvSpPr/>
      </xdr:nvSpPr>
      <xdr:spPr>
        <a:xfrm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47625</xdr:colOff>
      <xdr:row>2</xdr:row>
      <xdr:rowOff>19050</xdr:rowOff>
    </xdr:from>
    <xdr:ext cx="219075" cy="104775"/>
    <xdr:sp>
      <xdr:nvSpPr>
        <xdr:cNvPr id="13" name="Shape 13"/>
        <xdr:cNvSpPr/>
      </xdr:nvSpPr>
      <xdr:spPr>
        <a:xfrm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19050</xdr:rowOff>
    </xdr:from>
    <xdr:ext cx="3295650" cy="37814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485775</xdr:colOff>
      <xdr:row>0</xdr:row>
      <xdr:rowOff>38100</xdr:rowOff>
    </xdr:from>
    <xdr:ext cx="3676650" cy="48387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8</xdr:row>
      <xdr:rowOff>19050</xdr:rowOff>
    </xdr:from>
    <xdr:ext cx="4657725" cy="33909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31</xdr:row>
      <xdr:rowOff>19050</xdr:rowOff>
    </xdr:from>
    <xdr:ext cx="2343150" cy="39814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28575</xdr:rowOff>
    </xdr:from>
    <xdr:ext cx="4943475" cy="365760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1028700</xdr:colOff>
      <xdr:row>0</xdr:row>
      <xdr:rowOff>38100</xdr:rowOff>
    </xdr:from>
    <xdr:ext cx="219075" cy="104775"/>
    <xdr:sp>
      <xdr:nvSpPr>
        <xdr:cNvPr id="14" name="Shape 14"/>
        <xdr:cNvSpPr/>
      </xdr:nvSpPr>
      <xdr:spPr>
        <a:xfrm flipH="1"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1028700</xdr:colOff>
      <xdr:row>1</xdr:row>
      <xdr:rowOff>19050</xdr:rowOff>
    </xdr:from>
    <xdr:ext cx="219075" cy="104775"/>
    <xdr:sp>
      <xdr:nvSpPr>
        <xdr:cNvPr id="14" name="Shape 14"/>
        <xdr:cNvSpPr/>
      </xdr:nvSpPr>
      <xdr:spPr>
        <a:xfrm flipH="1"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1038225</xdr:colOff>
      <xdr:row>2</xdr:row>
      <xdr:rowOff>19050</xdr:rowOff>
    </xdr:from>
    <xdr:ext cx="219075" cy="104775"/>
    <xdr:sp>
      <xdr:nvSpPr>
        <xdr:cNvPr id="14" name="Shape 14"/>
        <xdr:cNvSpPr/>
      </xdr:nvSpPr>
      <xdr:spPr>
        <a:xfrm flipH="1"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1038225</xdr:colOff>
      <xdr:row>5</xdr:row>
      <xdr:rowOff>19050</xdr:rowOff>
    </xdr:from>
    <xdr:ext cx="219075" cy="104775"/>
    <xdr:sp>
      <xdr:nvSpPr>
        <xdr:cNvPr id="14" name="Shape 14"/>
        <xdr:cNvSpPr/>
      </xdr:nvSpPr>
      <xdr:spPr>
        <a:xfrm flipH="1"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1162050</xdr:colOff>
      <xdr:row>2</xdr:row>
      <xdr:rowOff>28575</xdr:rowOff>
    </xdr:from>
    <xdr:ext cx="219075" cy="104775"/>
    <xdr:sp>
      <xdr:nvSpPr>
        <xdr:cNvPr id="14" name="Shape 14"/>
        <xdr:cNvSpPr/>
      </xdr:nvSpPr>
      <xdr:spPr>
        <a:xfrm flipH="1"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104775</xdr:colOff>
      <xdr:row>0</xdr:row>
      <xdr:rowOff>19050</xdr:rowOff>
    </xdr:from>
    <xdr:ext cx="219075" cy="104775"/>
    <xdr:sp>
      <xdr:nvSpPr>
        <xdr:cNvPr id="14" name="Shape 14"/>
        <xdr:cNvSpPr/>
      </xdr:nvSpPr>
      <xdr:spPr>
        <a:xfrm flipH="1"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904875</xdr:colOff>
      <xdr:row>1</xdr:row>
      <xdr:rowOff>28575</xdr:rowOff>
    </xdr:from>
    <xdr:ext cx="219075" cy="104775"/>
    <xdr:sp>
      <xdr:nvSpPr>
        <xdr:cNvPr id="14" name="Shape 14"/>
        <xdr:cNvSpPr/>
      </xdr:nvSpPr>
      <xdr:spPr>
        <a:xfrm flipH="1">
          <a:off x="5241225" y="3732375"/>
          <a:ext cx="209550" cy="952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blurRad="38100" rotWithShape="0" dir="5400000" dist="23000">
            <a:srgbClr val="000000">
              <a:alpha val="34901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885825</xdr:colOff>
      <xdr:row>2</xdr:row>
      <xdr:rowOff>28575</xdr:rowOff>
    </xdr:from>
    <xdr:ext cx="228600" cy="95250"/>
    <xdr:sp>
      <xdr:nvSpPr>
        <xdr:cNvPr id="15" name="Shape 15"/>
        <xdr:cNvSpPr/>
      </xdr:nvSpPr>
      <xdr:spPr>
        <a:xfrm>
          <a:off x="5236463" y="3737138"/>
          <a:ext cx="219075" cy="85725"/>
        </a:xfrm>
        <a:prstGeom prst="rect">
          <a:avLst/>
        </a:prstGeom>
        <a:solidFill>
          <a:srgbClr val="FFFF00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18.71"/>
    <col customWidth="1" min="3" max="3" width="12.43"/>
    <col customWidth="1" min="4" max="4" width="20.14"/>
    <col customWidth="1" min="5" max="5" width="10.57"/>
    <col customWidth="1" min="6" max="6" width="12.14"/>
    <col customWidth="1" min="7" max="7" width="7.71"/>
    <col customWidth="1" min="8" max="8" width="8.43"/>
    <col customWidth="1" min="9" max="9" width="51.43"/>
    <col customWidth="1" min="10" max="26" width="12.0"/>
  </cols>
  <sheetData>
    <row r="1" ht="13.5" customHeight="1">
      <c r="A1" s="1"/>
      <c r="B1" s="2" t="s">
        <v>0</v>
      </c>
      <c r="C1" s="3"/>
      <c r="F1" s="2" t="s">
        <v>1</v>
      </c>
      <c r="G1" s="4">
        <v>45309.0</v>
      </c>
      <c r="I1" s="5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6" t="s">
        <v>3</v>
      </c>
      <c r="C2" s="7"/>
      <c r="E2" s="1"/>
      <c r="F2" s="8" t="s">
        <v>4</v>
      </c>
      <c r="G2" s="9"/>
      <c r="I2" s="5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2" t="s">
        <v>6</v>
      </c>
      <c r="C3" s="7"/>
      <c r="E3" s="1"/>
      <c r="F3" s="8" t="s">
        <v>7</v>
      </c>
      <c r="G3" s="9"/>
      <c r="I3" s="5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8"/>
      <c r="C4" s="10"/>
      <c r="D4" s="10"/>
      <c r="E4" s="1"/>
      <c r="F4" s="11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2"/>
      <c r="B5" s="13" t="s">
        <v>9</v>
      </c>
      <c r="C5" s="13" t="s">
        <v>10</v>
      </c>
      <c r="D5" s="13" t="s">
        <v>11</v>
      </c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2"/>
      <c r="B6" s="13" t="s">
        <v>12</v>
      </c>
      <c r="C6" s="14">
        <v>3.0</v>
      </c>
      <c r="D6" s="15"/>
      <c r="E6" s="16"/>
      <c r="F6" s="16"/>
      <c r="G6" s="17"/>
      <c r="H6" s="17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2"/>
      <c r="B7" s="18"/>
      <c r="C7" s="19"/>
      <c r="D7" s="20"/>
      <c r="E7" s="21" t="s">
        <v>13</v>
      </c>
      <c r="F7" s="21" t="s">
        <v>14</v>
      </c>
      <c r="G7" s="22" t="s">
        <v>15</v>
      </c>
      <c r="H7" s="23"/>
      <c r="I7" s="2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2"/>
      <c r="B8" s="25" t="s">
        <v>16</v>
      </c>
      <c r="C8" s="26"/>
      <c r="D8" s="27">
        <v>10.0</v>
      </c>
      <c r="E8" s="28">
        <f>C6*10</f>
        <v>30</v>
      </c>
      <c r="F8" s="29" t="s">
        <v>17</v>
      </c>
      <c r="G8" s="30"/>
      <c r="H8" s="31"/>
      <c r="I8" s="3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2"/>
      <c r="B9" s="33" t="s">
        <v>18</v>
      </c>
      <c r="C9" s="34"/>
      <c r="D9" s="27">
        <v>0.1</v>
      </c>
      <c r="E9" s="28">
        <f>MIN(6,(C6*0.1))</f>
        <v>0.3</v>
      </c>
      <c r="F9" s="35" t="s">
        <v>19</v>
      </c>
      <c r="G9" s="36" t="s">
        <v>20</v>
      </c>
      <c r="H9" s="31"/>
      <c r="I9" s="3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2"/>
      <c r="B10" s="33" t="s">
        <v>21</v>
      </c>
      <c r="C10" s="34"/>
      <c r="D10" s="27">
        <v>0.2</v>
      </c>
      <c r="E10" s="28">
        <f>MIN(12,(C6*0.2))</f>
        <v>0.6</v>
      </c>
      <c r="F10" s="35" t="s">
        <v>19</v>
      </c>
      <c r="G10" s="36" t="s">
        <v>22</v>
      </c>
      <c r="H10" s="31"/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2"/>
      <c r="B11" s="33" t="s">
        <v>23</v>
      </c>
      <c r="C11" s="34"/>
      <c r="D11" s="27">
        <v>5.0</v>
      </c>
      <c r="E11" s="28">
        <f>MIN(300,(C6*5))</f>
        <v>15</v>
      </c>
      <c r="F11" s="29" t="s">
        <v>19</v>
      </c>
      <c r="G11" s="36" t="s">
        <v>24</v>
      </c>
      <c r="H11" s="31"/>
      <c r="I11" s="3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2"/>
      <c r="B12" s="33" t="s">
        <v>25</v>
      </c>
      <c r="C12" s="34"/>
      <c r="D12" s="27">
        <v>0.02</v>
      </c>
      <c r="E12" s="28">
        <f>MIN(1.2,(C6*0.02))</f>
        <v>0.06</v>
      </c>
      <c r="F12" s="29" t="s">
        <v>19</v>
      </c>
      <c r="G12" s="30"/>
      <c r="H12" s="31"/>
      <c r="I12" s="3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2"/>
      <c r="B13" s="33" t="s">
        <v>26</v>
      </c>
      <c r="C13" s="34"/>
      <c r="D13" s="27">
        <v>1.0</v>
      </c>
      <c r="E13" s="28">
        <f>C6*1</f>
        <v>3</v>
      </c>
      <c r="F13" s="29" t="s">
        <v>27</v>
      </c>
      <c r="G13" s="30"/>
      <c r="H13" s="31"/>
      <c r="I13" s="3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2"/>
      <c r="B14" s="33" t="s">
        <v>28</v>
      </c>
      <c r="C14" s="34"/>
      <c r="D14" s="27">
        <v>0.2</v>
      </c>
      <c r="E14" s="28">
        <f>C6*0.2</f>
        <v>0.6</v>
      </c>
      <c r="F14" s="29" t="s">
        <v>27</v>
      </c>
      <c r="G14" s="30"/>
      <c r="H14" s="31"/>
      <c r="I14" s="3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2"/>
      <c r="B15" s="33" t="s">
        <v>29</v>
      </c>
      <c r="C15" s="34"/>
      <c r="D15" s="27">
        <v>30.0</v>
      </c>
      <c r="E15" s="28">
        <f>MIN(2000,(C6*30))</f>
        <v>90</v>
      </c>
      <c r="F15" s="29" t="s">
        <v>19</v>
      </c>
      <c r="G15" s="36" t="s">
        <v>30</v>
      </c>
      <c r="H15" s="31"/>
      <c r="I15" s="3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2"/>
      <c r="B16" s="33" t="s">
        <v>31</v>
      </c>
      <c r="C16" s="34"/>
      <c r="D16" s="27">
        <v>20.0</v>
      </c>
      <c r="E16" s="28">
        <f>C6*20</f>
        <v>60</v>
      </c>
      <c r="F16" s="29" t="s">
        <v>17</v>
      </c>
      <c r="G16" s="36" t="s">
        <v>32</v>
      </c>
      <c r="H16" s="31"/>
      <c r="I16" s="3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2"/>
      <c r="B17" s="33" t="s">
        <v>33</v>
      </c>
      <c r="C17" s="34"/>
      <c r="D17" s="27">
        <v>300.0</v>
      </c>
      <c r="E17" s="28">
        <f>C6*300</f>
        <v>900</v>
      </c>
      <c r="F17" s="29" t="s">
        <v>34</v>
      </c>
      <c r="G17" s="37"/>
      <c r="H17" s="31"/>
      <c r="I17" s="3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2"/>
      <c r="B18" s="33" t="s">
        <v>35</v>
      </c>
      <c r="C18" s="34"/>
      <c r="D18" s="27">
        <v>1.0</v>
      </c>
      <c r="E18" s="28">
        <f>C6*1</f>
        <v>3</v>
      </c>
      <c r="F18" s="29" t="s">
        <v>19</v>
      </c>
      <c r="G18" s="38"/>
      <c r="H18" s="39"/>
      <c r="I18" s="4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2"/>
      <c r="B19" s="25" t="s">
        <v>36</v>
      </c>
      <c r="C19" s="26"/>
      <c r="D19" s="41">
        <v>50.0</v>
      </c>
      <c r="E19" s="42">
        <f>MIN(2000,(C6*50))</f>
        <v>150</v>
      </c>
      <c r="F19" s="43" t="s">
        <v>19</v>
      </c>
      <c r="G19" s="44" t="s">
        <v>37</v>
      </c>
      <c r="H19" s="39"/>
      <c r="I19" s="4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2"/>
      <c r="B20" s="33" t="s">
        <v>38</v>
      </c>
      <c r="C20" s="34"/>
      <c r="D20" s="27">
        <v>3.0</v>
      </c>
      <c r="E20" s="28">
        <f>C6*3</f>
        <v>9</v>
      </c>
      <c r="F20" s="29" t="s">
        <v>19</v>
      </c>
      <c r="G20" s="46" t="s">
        <v>39</v>
      </c>
      <c r="H20" s="31"/>
      <c r="I20" s="3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2"/>
      <c r="B21" s="33" t="s">
        <v>40</v>
      </c>
      <c r="C21" s="34"/>
      <c r="D21" s="27">
        <v>5.0</v>
      </c>
      <c r="E21" s="28">
        <f>C6*5</f>
        <v>15</v>
      </c>
      <c r="F21" s="29" t="s">
        <v>17</v>
      </c>
      <c r="G21" s="30"/>
      <c r="H21" s="31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2"/>
      <c r="B22" s="33" t="s">
        <v>41</v>
      </c>
      <c r="C22" s="34"/>
      <c r="D22" s="27">
        <v>0.1</v>
      </c>
      <c r="E22" s="28">
        <f>C6*0.1</f>
        <v>0.3</v>
      </c>
      <c r="F22" s="29" t="s">
        <v>42</v>
      </c>
      <c r="G22" s="38"/>
      <c r="H22" s="39"/>
      <c r="I22" s="4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2"/>
      <c r="B23" s="33" t="s">
        <v>43</v>
      </c>
      <c r="C23" s="34"/>
      <c r="D23" s="27">
        <v>0.5</v>
      </c>
      <c r="E23" s="28">
        <f>C6*0.5</f>
        <v>1.5</v>
      </c>
      <c r="F23" s="35" t="s">
        <v>44</v>
      </c>
      <c r="G23" s="36" t="s">
        <v>45</v>
      </c>
      <c r="H23" s="31"/>
      <c r="I23" s="3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2"/>
      <c r="B24" s="33" t="s">
        <v>43</v>
      </c>
      <c r="C24" s="34"/>
      <c r="D24" s="27">
        <v>1.0</v>
      </c>
      <c r="E24" s="28">
        <f>C6*1</f>
        <v>3</v>
      </c>
      <c r="F24" s="35" t="s">
        <v>44</v>
      </c>
      <c r="G24" s="36" t="s">
        <v>45</v>
      </c>
      <c r="H24" s="31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2"/>
      <c r="B25" s="33" t="s">
        <v>46</v>
      </c>
      <c r="C25" s="34"/>
      <c r="D25" s="27">
        <v>4.0</v>
      </c>
      <c r="E25" s="28">
        <f>C6*4</f>
        <v>12</v>
      </c>
      <c r="F25" s="35" t="s">
        <v>44</v>
      </c>
      <c r="G25" s="36" t="s">
        <v>47</v>
      </c>
      <c r="H25" s="31"/>
      <c r="I25" s="3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2"/>
      <c r="B26" s="47" t="s">
        <v>16</v>
      </c>
      <c r="C26" s="48"/>
      <c r="D26" s="27" t="s">
        <v>48</v>
      </c>
      <c r="E26" s="28">
        <f>C6*0.3</f>
        <v>0.9</v>
      </c>
      <c r="F26" s="27" t="s">
        <v>49</v>
      </c>
      <c r="G26" s="49" t="s">
        <v>50</v>
      </c>
      <c r="H26" s="50">
        <v>0.1</v>
      </c>
      <c r="I26" s="51" t="s">
        <v>51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2"/>
      <c r="B27" s="47" t="s">
        <v>52</v>
      </c>
      <c r="C27" s="48"/>
      <c r="D27" s="27" t="s">
        <v>48</v>
      </c>
      <c r="E27" s="28">
        <f>C6*0.3</f>
        <v>0.9</v>
      </c>
      <c r="F27" s="27" t="s">
        <v>49</v>
      </c>
      <c r="G27" s="49" t="s">
        <v>50</v>
      </c>
      <c r="H27" s="50">
        <v>0.1</v>
      </c>
      <c r="I27" s="51" t="s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2"/>
      <c r="B28" s="47" t="s">
        <v>16</v>
      </c>
      <c r="C28" s="48"/>
      <c r="D28" s="27" t="s">
        <v>53</v>
      </c>
      <c r="E28" s="28">
        <v>3.0</v>
      </c>
      <c r="F28" s="27" t="s">
        <v>49</v>
      </c>
      <c r="G28" s="49" t="s">
        <v>50</v>
      </c>
      <c r="H28" s="50">
        <f>(60/60)/C6</f>
        <v>0.3333333333</v>
      </c>
      <c r="I28" s="51" t="s">
        <v>54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2"/>
      <c r="B29" s="47" t="s">
        <v>52</v>
      </c>
      <c r="C29" s="48"/>
      <c r="D29" s="27" t="s">
        <v>53</v>
      </c>
      <c r="E29" s="28">
        <v>3.0</v>
      </c>
      <c r="F29" s="27" t="s">
        <v>49</v>
      </c>
      <c r="G29" s="49" t="s">
        <v>50</v>
      </c>
      <c r="H29" s="50">
        <f>(60/60)/C6</f>
        <v>0.3333333333</v>
      </c>
      <c r="I29" s="51" t="s">
        <v>54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2"/>
      <c r="B30" s="52" t="s">
        <v>55</v>
      </c>
      <c r="C30" s="40"/>
      <c r="D30" s="27" t="s">
        <v>56</v>
      </c>
      <c r="E30" s="28">
        <f>C6*15</f>
        <v>45</v>
      </c>
      <c r="F30" s="53" t="s">
        <v>57</v>
      </c>
      <c r="G30" s="49" t="s">
        <v>50</v>
      </c>
      <c r="H30" s="54">
        <v>5.0</v>
      </c>
      <c r="I30" s="55" t="s">
        <v>58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2"/>
      <c r="B31" s="47" t="s">
        <v>59</v>
      </c>
      <c r="C31" s="48"/>
      <c r="D31" s="27" t="s">
        <v>56</v>
      </c>
      <c r="E31" s="28">
        <f>C6*15</f>
        <v>45</v>
      </c>
      <c r="F31" s="27" t="s">
        <v>49</v>
      </c>
      <c r="G31" s="49" t="s">
        <v>50</v>
      </c>
      <c r="H31" s="50">
        <v>5.0</v>
      </c>
      <c r="I31" s="55" t="s">
        <v>60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2"/>
      <c r="B32" s="47" t="s">
        <v>59</v>
      </c>
      <c r="C32" s="48"/>
      <c r="D32" s="27" t="s">
        <v>61</v>
      </c>
      <c r="E32" s="28">
        <v>250.0</v>
      </c>
      <c r="F32" s="27" t="s">
        <v>49</v>
      </c>
      <c r="G32" s="49" t="s">
        <v>50</v>
      </c>
      <c r="H32" s="50">
        <f>(250/3)/C6</f>
        <v>27.77777778</v>
      </c>
      <c r="I32" s="55" t="s">
        <v>62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2"/>
      <c r="B33" s="47" t="s">
        <v>63</v>
      </c>
      <c r="C33" s="48"/>
      <c r="D33" s="27" t="s">
        <v>64</v>
      </c>
      <c r="E33" s="28">
        <f>C6*30</f>
        <v>90</v>
      </c>
      <c r="F33" s="27" t="s">
        <v>49</v>
      </c>
      <c r="G33" s="49" t="s">
        <v>50</v>
      </c>
      <c r="H33" s="50">
        <v>10.0</v>
      </c>
      <c r="I33" s="55" t="s">
        <v>65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2"/>
      <c r="B34" s="47" t="s">
        <v>63</v>
      </c>
      <c r="C34" s="48"/>
      <c r="D34" s="27" t="s">
        <v>66</v>
      </c>
      <c r="E34" s="28">
        <v>200.0</v>
      </c>
      <c r="F34" s="27" t="s">
        <v>49</v>
      </c>
      <c r="G34" s="49" t="s">
        <v>50</v>
      </c>
      <c r="H34" s="50">
        <f>(200/3)/C6</f>
        <v>22.22222222</v>
      </c>
      <c r="I34" s="55" t="s">
        <v>67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2"/>
      <c r="B35" s="56" t="s">
        <v>68</v>
      </c>
      <c r="C35" s="26"/>
      <c r="D35" s="57" t="s">
        <v>69</v>
      </c>
      <c r="E35" s="31"/>
      <c r="F35" s="32"/>
      <c r="G35" s="58" t="s">
        <v>70</v>
      </c>
      <c r="H35" s="31"/>
      <c r="I35" s="3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7" t="s">
        <v>71</v>
      </c>
      <c r="C36" s="59"/>
      <c r="D36" s="41" t="s">
        <v>72</v>
      </c>
      <c r="E36" s="42">
        <f>C6*3</f>
        <v>9</v>
      </c>
      <c r="F36" s="41" t="s">
        <v>49</v>
      </c>
      <c r="G36" s="60" t="s">
        <v>50</v>
      </c>
      <c r="H36" s="61">
        <v>1.0</v>
      </c>
      <c r="I36" s="51" t="s">
        <v>73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47" t="s">
        <v>74</v>
      </c>
      <c r="C37" s="48"/>
      <c r="D37" s="41" t="s">
        <v>75</v>
      </c>
      <c r="E37" s="42">
        <f>C6*3</f>
        <v>9</v>
      </c>
      <c r="F37" s="41" t="s">
        <v>49</v>
      </c>
      <c r="G37" s="60" t="s">
        <v>50</v>
      </c>
      <c r="H37" s="61">
        <v>1.0</v>
      </c>
      <c r="I37" s="51" t="s">
        <v>76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47" t="s">
        <v>71</v>
      </c>
      <c r="C38" s="48"/>
      <c r="D38" s="41" t="s">
        <v>77</v>
      </c>
      <c r="E38" s="42">
        <v>10.0</v>
      </c>
      <c r="F38" s="41" t="s">
        <v>49</v>
      </c>
      <c r="G38" s="58" t="s">
        <v>50</v>
      </c>
      <c r="H38" s="61">
        <f>(10/3)/C6</f>
        <v>1.111111111</v>
      </c>
      <c r="I38" s="62" t="s">
        <v>78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47" t="s">
        <v>74</v>
      </c>
      <c r="C39" s="48"/>
      <c r="D39" s="41" t="s">
        <v>77</v>
      </c>
      <c r="E39" s="42">
        <v>10.0</v>
      </c>
      <c r="F39" s="41" t="s">
        <v>49</v>
      </c>
      <c r="G39" s="58" t="s">
        <v>50</v>
      </c>
      <c r="H39" s="61">
        <f>(10/3)/C6</f>
        <v>1.111111111</v>
      </c>
      <c r="I39" s="62" t="s">
        <v>79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56" t="s">
        <v>80</v>
      </c>
      <c r="C40" s="26"/>
      <c r="D40" s="41" t="s">
        <v>81</v>
      </c>
      <c r="E40" s="42">
        <v>10.0</v>
      </c>
      <c r="F40" s="41" t="s">
        <v>82</v>
      </c>
      <c r="G40" s="58" t="s">
        <v>83</v>
      </c>
      <c r="H40" s="31"/>
      <c r="I40" s="3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2"/>
      <c r="B41" s="47" t="s">
        <v>84</v>
      </c>
      <c r="C41" s="48"/>
      <c r="D41" s="27" t="s">
        <v>75</v>
      </c>
      <c r="E41" s="28">
        <f>C6*3</f>
        <v>9</v>
      </c>
      <c r="F41" s="27" t="s">
        <v>49</v>
      </c>
      <c r="G41" s="49" t="s">
        <v>50</v>
      </c>
      <c r="H41" s="50">
        <v>1.0</v>
      </c>
      <c r="I41" s="51" t="s">
        <v>85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2"/>
      <c r="B42" s="47" t="s">
        <v>84</v>
      </c>
      <c r="C42" s="48"/>
      <c r="D42" s="27" t="s">
        <v>86</v>
      </c>
      <c r="E42" s="28">
        <v>20.0</v>
      </c>
      <c r="F42" s="27" t="s">
        <v>49</v>
      </c>
      <c r="G42" s="58" t="s">
        <v>50</v>
      </c>
      <c r="H42" s="61">
        <f>(20/3)/C6</f>
        <v>2.222222222</v>
      </c>
      <c r="I42" s="63" t="s">
        <v>87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2"/>
      <c r="B43" s="64" t="s">
        <v>88</v>
      </c>
      <c r="C43" s="34"/>
      <c r="D43" s="65" t="s">
        <v>56</v>
      </c>
      <c r="E43" s="66">
        <f>C6*15</f>
        <v>45</v>
      </c>
      <c r="F43" s="65" t="s">
        <v>49</v>
      </c>
      <c r="G43" s="30" t="s">
        <v>89</v>
      </c>
      <c r="H43" s="31"/>
      <c r="I43" s="3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2"/>
      <c r="B44" s="56" t="s">
        <v>41</v>
      </c>
      <c r="C44" s="26"/>
      <c r="D44" s="27" t="s">
        <v>90</v>
      </c>
      <c r="E44" s="28">
        <f>C6*1</f>
        <v>3</v>
      </c>
      <c r="F44" s="27" t="s">
        <v>91</v>
      </c>
      <c r="G44" s="58" t="s">
        <v>50</v>
      </c>
      <c r="H44" s="67">
        <v>0.02</v>
      </c>
      <c r="I44" s="68" t="s">
        <v>92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2"/>
      <c r="B45" s="56" t="s">
        <v>41</v>
      </c>
      <c r="C45" s="26"/>
      <c r="D45" s="27" t="s">
        <v>93</v>
      </c>
      <c r="E45" s="28">
        <v>20.0</v>
      </c>
      <c r="F45" s="27" t="s">
        <v>91</v>
      </c>
      <c r="G45" s="58" t="s">
        <v>50</v>
      </c>
      <c r="H45" s="61">
        <f>(20/3)/C6</f>
        <v>2.222222222</v>
      </c>
      <c r="I45" s="68" t="s">
        <v>94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2"/>
      <c r="B46" s="47" t="s">
        <v>95</v>
      </c>
      <c r="C46" s="48"/>
      <c r="D46" s="27" t="s">
        <v>96</v>
      </c>
      <c r="E46" s="28">
        <f>C6*50</f>
        <v>150</v>
      </c>
      <c r="F46" s="27" t="s">
        <v>97</v>
      </c>
      <c r="G46" s="49" t="s">
        <v>50</v>
      </c>
      <c r="H46" s="50">
        <v>2.5</v>
      </c>
      <c r="I46" s="55" t="s">
        <v>98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2"/>
      <c r="B47" s="47" t="s">
        <v>99</v>
      </c>
      <c r="C47" s="48"/>
      <c r="D47" s="27" t="s">
        <v>100</v>
      </c>
      <c r="E47" s="28" t="s">
        <v>101</v>
      </c>
      <c r="F47" s="27" t="s">
        <v>102</v>
      </c>
      <c r="G47" s="69">
        <f>(25*C6)/1000</f>
        <v>0.075</v>
      </c>
      <c r="H47" s="70" t="s">
        <v>103</v>
      </c>
      <c r="I47" s="7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2"/>
      <c r="B48" s="47" t="s">
        <v>104</v>
      </c>
      <c r="C48" s="59"/>
      <c r="D48" s="53" t="s">
        <v>105</v>
      </c>
      <c r="E48" s="28">
        <f>C6*10</f>
        <v>30</v>
      </c>
      <c r="F48" s="53" t="s">
        <v>106</v>
      </c>
      <c r="G48" s="49" t="s">
        <v>50</v>
      </c>
      <c r="H48" s="50">
        <v>0.2</v>
      </c>
      <c r="I48" s="55" t="s">
        <v>107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2"/>
      <c r="B49" s="72" t="s">
        <v>108</v>
      </c>
      <c r="C49" s="73"/>
      <c r="D49" s="74" t="s">
        <v>109</v>
      </c>
      <c r="E49" s="75">
        <v>200.0</v>
      </c>
      <c r="F49" s="74" t="s">
        <v>106</v>
      </c>
      <c r="G49" s="76" t="s">
        <v>110</v>
      </c>
      <c r="H49" s="77">
        <f>(4/C6)</f>
        <v>1.333333333</v>
      </c>
      <c r="I49" s="78" t="s">
        <v>107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2"/>
      <c r="B50" s="64" t="s">
        <v>31</v>
      </c>
      <c r="C50" s="34"/>
      <c r="D50" s="27" t="s">
        <v>111</v>
      </c>
      <c r="E50" s="28">
        <f>C6*250</f>
        <v>750</v>
      </c>
      <c r="F50" s="27" t="s">
        <v>106</v>
      </c>
      <c r="G50" s="79" t="s">
        <v>112</v>
      </c>
      <c r="H50" s="31"/>
      <c r="I50" s="3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2"/>
      <c r="B51" s="52" t="s">
        <v>31</v>
      </c>
      <c r="C51" s="40"/>
      <c r="D51" s="27" t="s">
        <v>113</v>
      </c>
      <c r="E51" s="28">
        <v>2500.0</v>
      </c>
      <c r="F51" s="27" t="s">
        <v>106</v>
      </c>
      <c r="G51" s="80" t="s">
        <v>110</v>
      </c>
      <c r="H51" s="81">
        <f>50/C6</f>
        <v>16.66666667</v>
      </c>
      <c r="I51" s="82" t="s">
        <v>114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2"/>
      <c r="B52" s="64" t="s">
        <v>115</v>
      </c>
      <c r="C52" s="34"/>
      <c r="D52" s="27" t="s">
        <v>75</v>
      </c>
      <c r="E52" s="28">
        <f>C6*3</f>
        <v>9</v>
      </c>
      <c r="F52" s="27" t="s">
        <v>49</v>
      </c>
      <c r="G52" s="79" t="s">
        <v>116</v>
      </c>
      <c r="H52" s="31"/>
      <c r="I52" s="3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2"/>
      <c r="B53" s="47" t="s">
        <v>117</v>
      </c>
      <c r="C53" s="48"/>
      <c r="D53" s="27" t="s">
        <v>118</v>
      </c>
      <c r="E53" s="28">
        <f>C6</f>
        <v>3</v>
      </c>
      <c r="F53" s="27" t="s">
        <v>49</v>
      </c>
      <c r="G53" s="49" t="s">
        <v>50</v>
      </c>
      <c r="H53" s="54">
        <v>20.0</v>
      </c>
      <c r="I53" s="55" t="s">
        <v>119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2"/>
      <c r="B54" s="56" t="s">
        <v>120</v>
      </c>
      <c r="C54" s="26"/>
      <c r="D54" s="27" t="s">
        <v>118</v>
      </c>
      <c r="E54" s="28">
        <f>C6</f>
        <v>3</v>
      </c>
      <c r="F54" s="27" t="s">
        <v>49</v>
      </c>
      <c r="G54" s="49" t="s">
        <v>50</v>
      </c>
      <c r="H54" s="54">
        <v>20.0</v>
      </c>
      <c r="I54" s="55" t="s">
        <v>119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2"/>
      <c r="B55" s="47" t="s">
        <v>117</v>
      </c>
      <c r="C55" s="48"/>
      <c r="D55" s="27" t="s">
        <v>121</v>
      </c>
      <c r="E55" s="28">
        <v>50.0</v>
      </c>
      <c r="F55" s="27" t="s">
        <v>49</v>
      </c>
      <c r="G55" s="49" t="s">
        <v>122</v>
      </c>
      <c r="H55" s="54">
        <v>1.0</v>
      </c>
      <c r="I55" s="55" t="s">
        <v>123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2"/>
      <c r="B56" s="56" t="s">
        <v>120</v>
      </c>
      <c r="C56" s="26"/>
      <c r="D56" s="27" t="s">
        <v>121</v>
      </c>
      <c r="E56" s="28">
        <v>50.0</v>
      </c>
      <c r="F56" s="27" t="s">
        <v>49</v>
      </c>
      <c r="G56" s="49" t="s">
        <v>122</v>
      </c>
      <c r="H56" s="54">
        <v>1.0</v>
      </c>
      <c r="I56" s="55" t="s">
        <v>123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2"/>
      <c r="B57" s="83" t="s">
        <v>124</v>
      </c>
      <c r="C57" s="84"/>
      <c r="D57" s="85" t="s">
        <v>125</v>
      </c>
      <c r="E57" s="86">
        <f>C6*25</f>
        <v>75</v>
      </c>
      <c r="F57" s="85" t="s">
        <v>49</v>
      </c>
      <c r="G57" s="87" t="s">
        <v>110</v>
      </c>
      <c r="H57" s="88">
        <f>(E57/50/C6)</f>
        <v>0.5</v>
      </c>
      <c r="I57" s="89" t="s">
        <v>126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2"/>
      <c r="B58" s="83" t="s">
        <v>124</v>
      </c>
      <c r="C58" s="84"/>
      <c r="D58" s="85" t="s">
        <v>127</v>
      </c>
      <c r="E58" s="86">
        <v>500.0</v>
      </c>
      <c r="F58" s="85" t="s">
        <v>49</v>
      </c>
      <c r="G58" s="87" t="s">
        <v>110</v>
      </c>
      <c r="H58" s="88">
        <f>(10/C6)</f>
        <v>3.333333333</v>
      </c>
      <c r="I58" s="89" t="s">
        <v>128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2"/>
      <c r="B59" s="90" t="s">
        <v>129</v>
      </c>
      <c r="C59" s="32"/>
      <c r="D59" s="91" t="s">
        <v>130</v>
      </c>
      <c r="E59" s="28">
        <f>MIN(2000,(C6*70))</f>
        <v>210</v>
      </c>
      <c r="F59" s="35" t="s">
        <v>19</v>
      </c>
      <c r="G59" s="92" t="s">
        <v>131</v>
      </c>
      <c r="H59" s="31"/>
      <c r="I59" s="3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5.5" customHeight="1">
      <c r="A60" s="12"/>
      <c r="B60" s="33" t="s">
        <v>132</v>
      </c>
      <c r="C60" s="34"/>
      <c r="D60" s="35" t="s">
        <v>133</v>
      </c>
      <c r="E60" s="28">
        <f>C6*90</f>
        <v>270</v>
      </c>
      <c r="F60" s="35" t="s">
        <v>17</v>
      </c>
      <c r="G60" s="92" t="s">
        <v>134</v>
      </c>
      <c r="H60" s="31"/>
      <c r="I60" s="3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2"/>
      <c r="B61" s="33" t="s">
        <v>135</v>
      </c>
      <c r="C61" s="34"/>
      <c r="D61" s="91" t="s">
        <v>136</v>
      </c>
      <c r="E61" s="28">
        <f>MIN(1000,(C6*12.5))</f>
        <v>37.5</v>
      </c>
      <c r="F61" s="35" t="s">
        <v>34</v>
      </c>
      <c r="G61" s="92" t="s">
        <v>137</v>
      </c>
      <c r="H61" s="31"/>
      <c r="I61" s="3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3">
    <mergeCell ref="C1:E1"/>
    <mergeCell ref="G1:H1"/>
    <mergeCell ref="C2:D2"/>
    <mergeCell ref="G2:H2"/>
    <mergeCell ref="C3:D3"/>
    <mergeCell ref="G3:H3"/>
    <mergeCell ref="B7:C7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20:I20"/>
    <mergeCell ref="G21:I21"/>
    <mergeCell ref="G23:I23"/>
    <mergeCell ref="G52:I52"/>
    <mergeCell ref="B59:C59"/>
    <mergeCell ref="G59:I59"/>
    <mergeCell ref="G60:I60"/>
    <mergeCell ref="G61:I61"/>
    <mergeCell ref="G24:I24"/>
    <mergeCell ref="G25:I25"/>
    <mergeCell ref="D35:F35"/>
    <mergeCell ref="G35:I35"/>
    <mergeCell ref="G40:I40"/>
    <mergeCell ref="G43:I43"/>
    <mergeCell ref="G50:I50"/>
  </mergeCells>
  <conditionalFormatting sqref="A26:Z26">
    <cfRule type="expression" dxfId="0" priority="1">
      <formula>$C$6&gt;10</formula>
    </cfRule>
  </conditionalFormatting>
  <conditionalFormatting sqref="A28:Z28">
    <cfRule type="expression" dxfId="0" priority="2">
      <formula>$C$6&lt;=10</formula>
    </cfRule>
  </conditionalFormatting>
  <conditionalFormatting sqref="A42:Z42">
    <cfRule type="expression" dxfId="0" priority="3">
      <formula>$C$6&lt;=7</formula>
    </cfRule>
  </conditionalFormatting>
  <conditionalFormatting sqref="A41:Z41">
    <cfRule type="expression" dxfId="0" priority="4">
      <formula>$C$6&gt;7</formula>
    </cfRule>
  </conditionalFormatting>
  <conditionalFormatting sqref="A51:Z51">
    <cfRule type="expression" dxfId="0" priority="5">
      <formula>$C$6&lt;=10</formula>
    </cfRule>
  </conditionalFormatting>
  <conditionalFormatting sqref="A50:Z50">
    <cfRule type="expression" dxfId="0" priority="6">
      <formula>$C$6&gt;10</formula>
    </cfRule>
  </conditionalFormatting>
  <conditionalFormatting sqref="A58:Z58">
    <cfRule type="expression" dxfId="0" priority="7">
      <formula>$C$6&lt;=20</formula>
    </cfRule>
  </conditionalFormatting>
  <conditionalFormatting sqref="A34:Z34">
    <cfRule type="expression" dxfId="0" priority="8">
      <formula>$C$6&lt;=8</formula>
    </cfRule>
  </conditionalFormatting>
  <conditionalFormatting sqref="A33:Z33">
    <cfRule type="expression" dxfId="0" priority="9">
      <formula>$C$6&gt;8</formula>
    </cfRule>
  </conditionalFormatting>
  <conditionalFormatting sqref="A31:Z31">
    <cfRule type="expression" dxfId="0" priority="10">
      <formula>$C$6&gt;16</formula>
    </cfRule>
  </conditionalFormatting>
  <conditionalFormatting sqref="A32:Z32">
    <cfRule type="expression" dxfId="0" priority="11">
      <formula>$C$6&lt;=16</formula>
    </cfRule>
  </conditionalFormatting>
  <conditionalFormatting sqref="A45:Z45">
    <cfRule type="expression" dxfId="1" priority="12">
      <formula>$C$6&lt;=20</formula>
    </cfRule>
  </conditionalFormatting>
  <conditionalFormatting sqref="A44:Z44">
    <cfRule type="expression" dxfId="1" priority="13">
      <formula>$C$6&gt;20</formula>
    </cfRule>
  </conditionalFormatting>
  <conditionalFormatting sqref="A27:Z27">
    <cfRule type="expression" dxfId="0" priority="14">
      <formula>$C$6&gt;10</formula>
    </cfRule>
  </conditionalFormatting>
  <conditionalFormatting sqref="A29:Z29">
    <cfRule type="expression" dxfId="0" priority="15">
      <formula>$C$6&lt;=10</formula>
    </cfRule>
  </conditionalFormatting>
  <conditionalFormatting sqref="A36:Z36">
    <cfRule type="expression" dxfId="1" priority="16">
      <formula>$C$6&gt;4</formula>
    </cfRule>
  </conditionalFormatting>
  <conditionalFormatting sqref="A37:Z37">
    <cfRule type="expression" dxfId="1" priority="17">
      <formula>$C$6&gt;4</formula>
    </cfRule>
  </conditionalFormatting>
  <conditionalFormatting sqref="A38:Z38">
    <cfRule type="expression" dxfId="1" priority="18">
      <formula>$C$6&lt;=4</formula>
    </cfRule>
  </conditionalFormatting>
  <conditionalFormatting sqref="A39:Z39">
    <cfRule type="expression" dxfId="1" priority="19">
      <formula>$C$6&lt;=4</formula>
    </cfRule>
  </conditionalFormatting>
  <conditionalFormatting sqref="A46:Z46">
    <cfRule type="expression" dxfId="1" priority="20">
      <formula>$C$6&gt;40</formula>
    </cfRule>
  </conditionalFormatting>
  <conditionalFormatting sqref="A47:Z47">
    <cfRule type="expression" dxfId="1" priority="21">
      <formula>$C$6&lt;=40</formula>
    </cfRule>
  </conditionalFormatting>
  <conditionalFormatting sqref="A53:Z53">
    <cfRule type="expression" dxfId="0" priority="22">
      <formula>$C$6&gt;50</formula>
    </cfRule>
  </conditionalFormatting>
  <conditionalFormatting sqref="A55:Z55">
    <cfRule type="expression" dxfId="0" priority="23">
      <formula>$C$6&lt;=50</formula>
    </cfRule>
  </conditionalFormatting>
  <conditionalFormatting sqref="A54:Z54">
    <cfRule type="expression" dxfId="0" priority="24">
      <formula>$C$6&gt;50</formula>
    </cfRule>
  </conditionalFormatting>
  <conditionalFormatting sqref="A56:Z56">
    <cfRule type="expression" dxfId="0" priority="25">
      <formula>$C$6&lt;=50</formula>
    </cfRule>
  </conditionalFormatting>
  <conditionalFormatting sqref="A57:Z57">
    <cfRule type="expression" dxfId="0" priority="26">
      <formula>$C$6&gt;20</formula>
    </cfRule>
  </conditionalFormatting>
  <printOptions horizontalCentered="1" verticalCentered="1"/>
  <pageMargins bottom="0.0" footer="0.0" header="0.0" left="0.0" right="0.0" top="0.0"/>
  <pageSetup paperSize="9" orientation="landscape"/>
  <headerFooter>
    <oddHeader>&amp;Rver. 2.0 July 2022  Page &amp;P of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5" width="6.57"/>
    <col customWidth="1" min="6" max="6" width="1.29"/>
    <col customWidth="1" min="7" max="11" width="6.57"/>
    <col customWidth="1" min="12" max="12" width="1.29"/>
    <col customWidth="1" min="13" max="17" width="6.57"/>
    <col customWidth="1" min="18" max="18" width="3.86"/>
    <col customWidth="1" min="19" max="26" width="9.0"/>
  </cols>
  <sheetData>
    <row r="1" ht="15.75" customHeight="1">
      <c r="A1" s="93" t="str">
        <f>UPPER('Cardiac Drugs - Table 1'!B26)</f>
        <v>ADRENALINE</v>
      </c>
      <c r="B1" s="94"/>
      <c r="C1" s="94"/>
      <c r="D1" s="94"/>
      <c r="E1" s="95"/>
      <c r="F1" s="96"/>
      <c r="G1" s="93" t="str">
        <f>UPPER('Cardiac Drugs - Table 1'!B28)</f>
        <v>ADRENALINE</v>
      </c>
      <c r="H1" s="94"/>
      <c r="I1" s="94"/>
      <c r="J1" s="94"/>
      <c r="K1" s="95"/>
      <c r="L1" s="96"/>
      <c r="M1" s="93" t="str">
        <f>UPPER('Cardiac Drugs - Table 1'!B27)</f>
        <v>NORADRENALINE</v>
      </c>
      <c r="N1" s="94"/>
      <c r="O1" s="94"/>
      <c r="P1" s="94"/>
      <c r="Q1" s="95"/>
      <c r="R1" s="96"/>
      <c r="S1" s="97"/>
      <c r="T1" s="97"/>
      <c r="U1" s="97"/>
      <c r="V1" s="97"/>
      <c r="W1" s="97"/>
      <c r="X1" s="96"/>
      <c r="Y1" s="96"/>
      <c r="Z1" s="96"/>
    </row>
    <row r="2" ht="15.75" customHeight="1">
      <c r="A2" s="98">
        <f>'Cardiac Drugs - Table 1'!E26</f>
        <v>0.9</v>
      </c>
      <c r="B2" s="99" t="s">
        <v>138</v>
      </c>
      <c r="C2" s="99"/>
      <c r="D2" s="99"/>
      <c r="E2" s="100"/>
      <c r="F2" s="97"/>
      <c r="G2" s="98">
        <f>'Cardiac Drugs - Table 1'!E28</f>
        <v>3</v>
      </c>
      <c r="H2" s="99" t="s">
        <v>138</v>
      </c>
      <c r="I2" s="99"/>
      <c r="J2" s="99"/>
      <c r="K2" s="100"/>
      <c r="L2" s="97"/>
      <c r="M2" s="98">
        <f>'Cardiac Drugs - Table 1'!E27</f>
        <v>0.9</v>
      </c>
      <c r="N2" s="99" t="s">
        <v>138</v>
      </c>
      <c r="O2" s="99"/>
      <c r="P2" s="99"/>
      <c r="Q2" s="100"/>
      <c r="R2" s="97"/>
      <c r="S2" s="97"/>
      <c r="T2" s="97"/>
      <c r="U2" s="97"/>
      <c r="V2" s="97"/>
      <c r="W2" s="97"/>
      <c r="X2" s="97"/>
      <c r="Y2" s="97"/>
      <c r="Z2" s="97"/>
    </row>
    <row r="3" ht="15.75" customHeight="1">
      <c r="A3" s="101" t="s">
        <v>139</v>
      </c>
      <c r="B3" s="102" t="s">
        <v>140</v>
      </c>
      <c r="C3" s="103">
        <f>'Cardiac Drugs - Table 1'!H26</f>
        <v>0.1</v>
      </c>
      <c r="D3" s="104" t="s">
        <v>141</v>
      </c>
      <c r="E3" s="105"/>
      <c r="F3" s="97"/>
      <c r="G3" s="101" t="s">
        <v>139</v>
      </c>
      <c r="H3" s="102" t="s">
        <v>140</v>
      </c>
      <c r="I3" s="103">
        <f>'Cardiac Drugs - Table 1'!H28</f>
        <v>0.3333333333</v>
      </c>
      <c r="J3" s="104" t="s">
        <v>141</v>
      </c>
      <c r="K3" s="105"/>
      <c r="L3" s="97"/>
      <c r="M3" s="101" t="s">
        <v>139</v>
      </c>
      <c r="N3" s="102" t="s">
        <v>140</v>
      </c>
      <c r="O3" s="103">
        <f>'Cardiac Drugs - Table 1'!H27</f>
        <v>0.1</v>
      </c>
      <c r="P3" s="104" t="s">
        <v>141</v>
      </c>
      <c r="Q3" s="105"/>
      <c r="R3" s="97"/>
      <c r="S3" s="97"/>
      <c r="T3" s="97"/>
      <c r="U3" s="97"/>
      <c r="V3" s="97"/>
      <c r="W3" s="97"/>
      <c r="X3" s="97"/>
      <c r="Y3" s="97"/>
      <c r="Z3" s="97"/>
    </row>
    <row r="4" ht="15.75" customHeight="1">
      <c r="A4" s="106" t="s">
        <v>142</v>
      </c>
      <c r="B4" s="107" t="str">
        <f>UPPER('Cardiac Drugs - Table 1'!C1)</f>
        <v/>
      </c>
      <c r="C4" s="108"/>
      <c r="D4" s="108"/>
      <c r="E4" s="109"/>
      <c r="F4" s="97"/>
      <c r="G4" s="106" t="s">
        <v>142</v>
      </c>
      <c r="H4" s="107" t="str">
        <f>UPPER('Cardiac Drugs - Table 1'!C1)</f>
        <v/>
      </c>
      <c r="I4" s="108"/>
      <c r="J4" s="108"/>
      <c r="K4" s="109"/>
      <c r="L4" s="97"/>
      <c r="M4" s="106" t="s">
        <v>142</v>
      </c>
      <c r="N4" s="107" t="str">
        <f>UPPER('Cardiac Drugs - Table 1'!C1)</f>
        <v/>
      </c>
      <c r="O4" s="108"/>
      <c r="P4" s="108"/>
      <c r="Q4" s="109"/>
      <c r="R4" s="97"/>
      <c r="S4" s="97"/>
      <c r="T4" s="97"/>
      <c r="U4" s="97"/>
      <c r="V4" s="97"/>
      <c r="W4" s="97"/>
      <c r="X4" s="97"/>
      <c r="Y4" s="97"/>
      <c r="Z4" s="97"/>
    </row>
    <row r="5" ht="15.75" customHeight="1">
      <c r="A5" s="110" t="s">
        <v>143</v>
      </c>
      <c r="B5" s="111" t="str">
        <f>'Cardiac Drugs - Table 1'!C2</f>
        <v/>
      </c>
      <c r="C5" s="112"/>
      <c r="D5" s="112"/>
      <c r="E5" s="113"/>
      <c r="F5" s="97"/>
      <c r="G5" s="110" t="s">
        <v>143</v>
      </c>
      <c r="H5" s="111" t="str">
        <f>'Cardiac Drugs - Table 1'!C2</f>
        <v/>
      </c>
      <c r="I5" s="112"/>
      <c r="J5" s="112"/>
      <c r="K5" s="113"/>
      <c r="L5" s="97"/>
      <c r="M5" s="110" t="s">
        <v>143</v>
      </c>
      <c r="N5" s="111" t="str">
        <f>'Cardiac Drugs - Table 1'!C2</f>
        <v/>
      </c>
      <c r="O5" s="112"/>
      <c r="P5" s="112"/>
      <c r="Q5" s="113"/>
      <c r="R5" s="97"/>
      <c r="S5" s="97"/>
      <c r="T5" s="97"/>
      <c r="U5" s="97"/>
      <c r="V5" s="97"/>
      <c r="W5" s="97"/>
      <c r="X5" s="97"/>
      <c r="Y5" s="97"/>
      <c r="Z5" s="97"/>
    </row>
    <row r="6" ht="15.75" customHeight="1">
      <c r="A6" s="114" t="s">
        <v>144</v>
      </c>
      <c r="B6" s="115" t="str">
        <f>CONCAT('Cardiac Drugs - Table 1'!C3)</f>
        <v>#N/A</v>
      </c>
      <c r="C6" s="116" t="s">
        <v>145</v>
      </c>
      <c r="D6" s="117" t="str">
        <f>CONCAT('Cardiac Drugs - Table 1'!G2)</f>
        <v>#N/A</v>
      </c>
      <c r="E6" s="118"/>
      <c r="F6" s="97"/>
      <c r="G6" s="114" t="s">
        <v>144</v>
      </c>
      <c r="H6" s="115" t="str">
        <f>CONCAT('Cardiac Drugs - Table 1'!C3)</f>
        <v>#N/A</v>
      </c>
      <c r="I6" s="116" t="s">
        <v>145</v>
      </c>
      <c r="J6" s="117" t="str">
        <f>CONCAT('Cardiac Drugs - Table 1'!G2)</f>
        <v>#N/A</v>
      </c>
      <c r="K6" s="118"/>
      <c r="L6" s="97"/>
      <c r="M6" s="114" t="s">
        <v>144</v>
      </c>
      <c r="N6" s="115" t="str">
        <f>CONCAT('Cardiac Drugs - Table 1'!C3)</f>
        <v>#N/A</v>
      </c>
      <c r="O6" s="116" t="s">
        <v>145</v>
      </c>
      <c r="P6" s="117" t="str">
        <f>CONCAT('Cardiac Drugs - Table 1'!G2)</f>
        <v>#N/A</v>
      </c>
      <c r="Q6" s="118"/>
      <c r="R6" s="97"/>
      <c r="S6" s="97"/>
      <c r="T6" s="97"/>
      <c r="U6" s="97"/>
      <c r="V6" s="97"/>
      <c r="W6" s="97"/>
      <c r="X6" s="97"/>
      <c r="Y6" s="97"/>
      <c r="Z6" s="97"/>
    </row>
    <row r="7" ht="15.75" customHeight="1">
      <c r="A7" s="119" t="s">
        <v>146</v>
      </c>
      <c r="B7" s="120">
        <f>'Cardiac Drugs - Table 1'!G1</f>
        <v>45309</v>
      </c>
      <c r="C7" s="121" t="s">
        <v>147</v>
      </c>
      <c r="D7" s="117" t="str">
        <f>CONCAT('Cardiac Drugs - Table 1'!G3)</f>
        <v>#N/A</v>
      </c>
      <c r="E7" s="118"/>
      <c r="F7" s="97"/>
      <c r="G7" s="119" t="s">
        <v>146</v>
      </c>
      <c r="H7" s="122">
        <f>'Cardiac Drugs - Table 1'!G1</f>
        <v>45309</v>
      </c>
      <c r="I7" s="121" t="s">
        <v>147</v>
      </c>
      <c r="J7" s="117" t="str">
        <f>CONCAT('Cardiac Drugs - Table 1'!G3)</f>
        <v>#N/A</v>
      </c>
      <c r="K7" s="118"/>
      <c r="L7" s="97"/>
      <c r="M7" s="119" t="s">
        <v>146</v>
      </c>
      <c r="N7" s="122">
        <f>'Cardiac Drugs - Table 1'!G1</f>
        <v>45309</v>
      </c>
      <c r="O7" s="121" t="s">
        <v>147</v>
      </c>
      <c r="P7" s="117" t="str">
        <f>CONCAT('Cardiac Drugs - Table 1'!G3)</f>
        <v>#N/A</v>
      </c>
      <c r="Q7" s="118"/>
      <c r="R7" s="97"/>
      <c r="S7" s="97"/>
      <c r="T7" s="97"/>
      <c r="U7" s="97"/>
      <c r="V7" s="97"/>
      <c r="W7" s="97"/>
      <c r="X7" s="97"/>
      <c r="Y7" s="97"/>
      <c r="Z7" s="97"/>
    </row>
    <row r="8" ht="15.75" customHeight="1">
      <c r="A8" s="93" t="str">
        <f>UPPER('Cardiac Drugs - Table 1'!B29)</f>
        <v>NORADRENALINE</v>
      </c>
      <c r="B8" s="94"/>
      <c r="C8" s="94"/>
      <c r="D8" s="94"/>
      <c r="E8" s="95"/>
      <c r="F8" s="96"/>
      <c r="G8" s="93" t="str">
        <f>UPPER('Cardiac Drugs - Table 1'!B31)</f>
        <v>DOBUTAMINE</v>
      </c>
      <c r="H8" s="94"/>
      <c r="I8" s="94"/>
      <c r="J8" s="94"/>
      <c r="K8" s="95"/>
      <c r="L8" s="96"/>
      <c r="M8" s="93" t="str">
        <f>UPPER('Cardiac Drugs - Table 1'!B32)</f>
        <v>DOBUTAMINE</v>
      </c>
      <c r="N8" s="94"/>
      <c r="O8" s="94"/>
      <c r="P8" s="94"/>
      <c r="Q8" s="95"/>
      <c r="R8" s="96"/>
      <c r="S8" s="96"/>
      <c r="T8" s="96"/>
      <c r="U8" s="96"/>
      <c r="V8" s="96"/>
      <c r="W8" s="96"/>
      <c r="X8" s="96"/>
      <c r="Y8" s="96"/>
      <c r="Z8" s="96"/>
    </row>
    <row r="9" ht="15.75" customHeight="1">
      <c r="A9" s="98">
        <f>'Cardiac Drugs - Table 1'!E29</f>
        <v>3</v>
      </c>
      <c r="B9" s="99" t="s">
        <v>138</v>
      </c>
      <c r="C9" s="99"/>
      <c r="D9" s="99"/>
      <c r="E9" s="100"/>
      <c r="F9" s="97"/>
      <c r="G9" s="98">
        <f>'Cardiac Drugs - Table 1'!E31</f>
        <v>45</v>
      </c>
      <c r="H9" s="99" t="s">
        <v>138</v>
      </c>
      <c r="I9" s="99"/>
      <c r="J9" s="99"/>
      <c r="K9" s="100"/>
      <c r="L9" s="97"/>
      <c r="M9" s="98">
        <f>'Cardiac Drugs - Table 1'!E32</f>
        <v>250</v>
      </c>
      <c r="N9" s="99" t="s">
        <v>138</v>
      </c>
      <c r="O9" s="99"/>
      <c r="P9" s="99"/>
      <c r="Q9" s="100"/>
      <c r="R9" s="97"/>
      <c r="S9" s="97"/>
      <c r="T9" s="97"/>
      <c r="U9" s="97"/>
      <c r="V9" s="97"/>
      <c r="W9" s="97"/>
      <c r="X9" s="97"/>
      <c r="Y9" s="97"/>
      <c r="Z9" s="97"/>
    </row>
    <row r="10" ht="15.75" customHeight="1">
      <c r="A10" s="101" t="s">
        <v>139</v>
      </c>
      <c r="B10" s="102" t="s">
        <v>140</v>
      </c>
      <c r="C10" s="103">
        <f>'Cardiac Drugs - Table 1'!H29</f>
        <v>0.3333333333</v>
      </c>
      <c r="D10" s="104" t="s">
        <v>141</v>
      </c>
      <c r="E10" s="105"/>
      <c r="F10" s="97"/>
      <c r="G10" s="101" t="s">
        <v>139</v>
      </c>
      <c r="H10" s="102" t="s">
        <v>140</v>
      </c>
      <c r="I10" s="103">
        <f>'Cardiac Drugs - Table 1'!H31</f>
        <v>5</v>
      </c>
      <c r="J10" s="104" t="s">
        <v>141</v>
      </c>
      <c r="K10" s="105"/>
      <c r="L10" s="97"/>
      <c r="M10" s="101" t="s">
        <v>139</v>
      </c>
      <c r="N10" s="102" t="s">
        <v>140</v>
      </c>
      <c r="O10" s="103">
        <f>'Cardiac Drugs - Table 1'!H32</f>
        <v>27.77777778</v>
      </c>
      <c r="P10" s="104" t="s">
        <v>141</v>
      </c>
      <c r="Q10" s="105"/>
      <c r="R10" s="97"/>
      <c r="S10" s="97"/>
      <c r="T10" s="97"/>
      <c r="U10" s="97"/>
      <c r="V10" s="97"/>
      <c r="W10" s="97"/>
      <c r="X10" s="97"/>
      <c r="Y10" s="97"/>
      <c r="Z10" s="97"/>
    </row>
    <row r="11" ht="15.75" customHeight="1">
      <c r="A11" s="106" t="s">
        <v>142</v>
      </c>
      <c r="B11" s="107" t="str">
        <f>UPPER('Cardiac Drugs - Table 1'!C1)</f>
        <v/>
      </c>
      <c r="C11" s="108"/>
      <c r="D11" s="108"/>
      <c r="E11" s="109"/>
      <c r="F11" s="97"/>
      <c r="G11" s="106" t="s">
        <v>142</v>
      </c>
      <c r="H11" s="107" t="str">
        <f>UPPER('Cardiac Drugs - Table 1'!C1)</f>
        <v/>
      </c>
      <c r="I11" s="108"/>
      <c r="J11" s="108"/>
      <c r="K11" s="109"/>
      <c r="L11" s="97"/>
      <c r="M11" s="106" t="s">
        <v>142</v>
      </c>
      <c r="N11" s="107" t="str">
        <f>UPPER('Cardiac Drugs - Table 1'!C1)</f>
        <v/>
      </c>
      <c r="O11" s="108"/>
      <c r="P11" s="108"/>
      <c r="Q11" s="109"/>
      <c r="R11" s="97"/>
      <c r="S11" s="97"/>
      <c r="T11" s="97"/>
      <c r="U11" s="97"/>
      <c r="V11" s="97"/>
      <c r="W11" s="97"/>
      <c r="X11" s="97"/>
      <c r="Y11" s="97"/>
      <c r="Z11" s="97"/>
    </row>
    <row r="12" ht="15.75" customHeight="1">
      <c r="A12" s="110" t="s">
        <v>143</v>
      </c>
      <c r="B12" s="111" t="str">
        <f>'Cardiac Drugs - Table 1'!C2</f>
        <v/>
      </c>
      <c r="C12" s="112"/>
      <c r="D12" s="112"/>
      <c r="E12" s="113"/>
      <c r="F12" s="97"/>
      <c r="G12" s="110" t="s">
        <v>143</v>
      </c>
      <c r="H12" s="111" t="str">
        <f>'Cardiac Drugs - Table 1'!C2</f>
        <v/>
      </c>
      <c r="I12" s="112"/>
      <c r="J12" s="112"/>
      <c r="K12" s="113"/>
      <c r="L12" s="97"/>
      <c r="M12" s="110" t="s">
        <v>143</v>
      </c>
      <c r="N12" s="111" t="str">
        <f>'Cardiac Drugs - Table 1'!C2</f>
        <v/>
      </c>
      <c r="O12" s="112"/>
      <c r="P12" s="112"/>
      <c r="Q12" s="113"/>
      <c r="R12" s="97"/>
      <c r="S12" s="97"/>
      <c r="T12" s="97"/>
      <c r="U12" s="97"/>
      <c r="V12" s="97"/>
      <c r="W12" s="97"/>
      <c r="X12" s="97"/>
      <c r="Y12" s="97"/>
      <c r="Z12" s="97"/>
    </row>
    <row r="13" ht="15.75" customHeight="1">
      <c r="A13" s="114" t="s">
        <v>144</v>
      </c>
      <c r="B13" s="115" t="str">
        <f>CONCAT('Cardiac Drugs - Table 1'!C3)</f>
        <v>#N/A</v>
      </c>
      <c r="C13" s="116" t="s">
        <v>145</v>
      </c>
      <c r="D13" s="117" t="str">
        <f>CONCAT('Cardiac Drugs - Table 1'!G2)</f>
        <v>#N/A</v>
      </c>
      <c r="E13" s="118"/>
      <c r="F13" s="97"/>
      <c r="G13" s="114" t="s">
        <v>144</v>
      </c>
      <c r="H13" s="115" t="str">
        <f>CONCAT('Cardiac Drugs - Table 1'!C3)</f>
        <v>#N/A</v>
      </c>
      <c r="I13" s="116" t="s">
        <v>145</v>
      </c>
      <c r="J13" s="117" t="str">
        <f>CONCAT('Cardiac Drugs - Table 1'!G2)</f>
        <v>#N/A</v>
      </c>
      <c r="K13" s="118"/>
      <c r="L13" s="97"/>
      <c r="M13" s="114" t="s">
        <v>144</v>
      </c>
      <c r="N13" s="115" t="str">
        <f>CONCAT('Cardiac Drugs - Table 1'!C3)</f>
        <v>#N/A</v>
      </c>
      <c r="O13" s="116" t="s">
        <v>145</v>
      </c>
      <c r="P13" s="117" t="str">
        <f>CONCAT('Cardiac Drugs - Table 1'!G2)</f>
        <v>#N/A</v>
      </c>
      <c r="Q13" s="118"/>
      <c r="R13" s="97"/>
      <c r="S13" s="97"/>
      <c r="T13" s="97"/>
      <c r="U13" s="97"/>
      <c r="V13" s="97"/>
      <c r="W13" s="97"/>
      <c r="X13" s="97"/>
      <c r="Y13" s="97"/>
      <c r="Z13" s="97"/>
    </row>
    <row r="14" ht="16.5" customHeight="1">
      <c r="A14" s="119" t="s">
        <v>146</v>
      </c>
      <c r="B14" s="122">
        <f>'Cardiac Drugs - Table 1'!G1</f>
        <v>45309</v>
      </c>
      <c r="C14" s="121" t="s">
        <v>147</v>
      </c>
      <c r="D14" s="117" t="str">
        <f>CONCAT('Cardiac Drugs - Table 1'!G3)</f>
        <v>#N/A</v>
      </c>
      <c r="E14" s="118"/>
      <c r="F14" s="97"/>
      <c r="G14" s="119" t="s">
        <v>146</v>
      </c>
      <c r="H14" s="122">
        <f>'Cardiac Drugs - Table 1'!G1</f>
        <v>45309</v>
      </c>
      <c r="I14" s="121" t="s">
        <v>147</v>
      </c>
      <c r="J14" s="117" t="str">
        <f>CONCAT('Cardiac Drugs - Table 1'!G3)</f>
        <v>#N/A</v>
      </c>
      <c r="K14" s="118"/>
      <c r="L14" s="97"/>
      <c r="M14" s="119" t="s">
        <v>146</v>
      </c>
      <c r="N14" s="122">
        <f>'Cardiac Drugs - Table 1'!G1</f>
        <v>45309</v>
      </c>
      <c r="O14" s="121" t="s">
        <v>147</v>
      </c>
      <c r="P14" s="117" t="str">
        <f>CONCAT('Cardiac Drugs - Table 1'!G3)</f>
        <v>#N/A</v>
      </c>
      <c r="Q14" s="118"/>
      <c r="R14" s="97"/>
      <c r="S14" s="97"/>
      <c r="T14" s="97"/>
      <c r="U14" s="97"/>
      <c r="V14" s="97"/>
      <c r="W14" s="97"/>
      <c r="X14" s="97"/>
      <c r="Y14" s="97"/>
      <c r="Z14" s="97"/>
    </row>
    <row r="15" ht="16.5" customHeight="1">
      <c r="A15" s="93" t="str">
        <f>UPPER('Cardiac Drugs - Table 1'!B33)</f>
        <v>DOPAMINE</v>
      </c>
      <c r="B15" s="94"/>
      <c r="C15" s="94"/>
      <c r="D15" s="94"/>
      <c r="E15" s="95"/>
      <c r="F15" s="96"/>
      <c r="G15" s="93" t="str">
        <f>UPPER('Cardiac Drugs - Table 1'!B34)</f>
        <v>DOPAMINE</v>
      </c>
      <c r="H15" s="94"/>
      <c r="I15" s="94"/>
      <c r="J15" s="94"/>
      <c r="K15" s="95"/>
      <c r="L15" s="96"/>
      <c r="M15" s="93" t="str">
        <f>UPPER('Cardiac Drugs - Table 1'!B36)</f>
        <v>GTN</v>
      </c>
      <c r="N15" s="94"/>
      <c r="O15" s="94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</row>
    <row r="16" ht="15.75" customHeight="1">
      <c r="A16" s="98">
        <f>'Cardiac Drugs - Table 1'!E33</f>
        <v>90</v>
      </c>
      <c r="B16" s="99" t="s">
        <v>138</v>
      </c>
      <c r="C16" s="99"/>
      <c r="D16" s="99"/>
      <c r="E16" s="100"/>
      <c r="F16" s="97"/>
      <c r="G16" s="98">
        <f>'Cardiac Drugs - Table 1'!E34</f>
        <v>200</v>
      </c>
      <c r="H16" s="99" t="s">
        <v>138</v>
      </c>
      <c r="I16" s="99"/>
      <c r="J16" s="99"/>
      <c r="K16" s="100"/>
      <c r="L16" s="97"/>
      <c r="M16" s="98">
        <f>'Cardiac Drugs - Table 1'!E36</f>
        <v>9</v>
      </c>
      <c r="N16" s="99" t="s">
        <v>138</v>
      </c>
      <c r="O16" s="99"/>
      <c r="P16" s="99"/>
      <c r="Q16" s="100"/>
      <c r="R16" s="97"/>
      <c r="S16" s="97"/>
      <c r="T16" s="97"/>
      <c r="U16" s="97"/>
      <c r="V16" s="97"/>
      <c r="W16" s="97"/>
      <c r="X16" s="97"/>
      <c r="Y16" s="97"/>
      <c r="Z16" s="97"/>
    </row>
    <row r="17" ht="15.75" customHeight="1">
      <c r="A17" s="101" t="s">
        <v>139</v>
      </c>
      <c r="B17" s="102" t="s">
        <v>140</v>
      </c>
      <c r="C17" s="103">
        <f>'Cardiac Drugs - Table 1'!H33</f>
        <v>10</v>
      </c>
      <c r="D17" s="104" t="s">
        <v>141</v>
      </c>
      <c r="E17" s="105"/>
      <c r="F17" s="97"/>
      <c r="G17" s="101" t="s">
        <v>139</v>
      </c>
      <c r="H17" s="102" t="s">
        <v>140</v>
      </c>
      <c r="I17" s="103">
        <f>'Cardiac Drugs - Table 1'!H34</f>
        <v>22.22222222</v>
      </c>
      <c r="J17" s="104" t="s">
        <v>141</v>
      </c>
      <c r="K17" s="105"/>
      <c r="L17" s="97"/>
      <c r="M17" s="101" t="s">
        <v>139</v>
      </c>
      <c r="N17" s="102" t="s">
        <v>140</v>
      </c>
      <c r="O17" s="103">
        <f>'Cardiac Drugs - Table 1'!H36</f>
        <v>1</v>
      </c>
      <c r="P17" s="104" t="s">
        <v>141</v>
      </c>
      <c r="Q17" s="105"/>
      <c r="R17" s="97"/>
      <c r="S17" s="97"/>
      <c r="T17" s="97"/>
      <c r="U17" s="97"/>
      <c r="V17" s="97"/>
      <c r="W17" s="97"/>
      <c r="X17" s="97"/>
      <c r="Y17" s="97"/>
      <c r="Z17" s="97"/>
    </row>
    <row r="18" ht="15.75" customHeight="1">
      <c r="A18" s="106" t="s">
        <v>142</v>
      </c>
      <c r="B18" s="107" t="str">
        <f>UPPER('Cardiac Drugs - Table 1'!C1)</f>
        <v/>
      </c>
      <c r="C18" s="108"/>
      <c r="D18" s="108"/>
      <c r="E18" s="109"/>
      <c r="F18" s="97"/>
      <c r="G18" s="106" t="s">
        <v>142</v>
      </c>
      <c r="H18" s="107" t="str">
        <f>UPPER('Cardiac Drugs - Table 1'!C1)</f>
        <v/>
      </c>
      <c r="I18" s="108"/>
      <c r="J18" s="108"/>
      <c r="K18" s="109"/>
      <c r="L18" s="97"/>
      <c r="M18" s="106" t="s">
        <v>142</v>
      </c>
      <c r="N18" s="107" t="str">
        <f>UPPER('Cardiac Drugs - Table 1'!C1)</f>
        <v/>
      </c>
      <c r="O18" s="108"/>
      <c r="P18" s="108"/>
      <c r="Q18" s="109"/>
      <c r="R18" s="97"/>
      <c r="S18" s="97"/>
      <c r="T18" s="97"/>
      <c r="U18" s="97"/>
      <c r="V18" s="97"/>
      <c r="W18" s="97"/>
      <c r="X18" s="97"/>
      <c r="Y18" s="97"/>
      <c r="Z18" s="97"/>
    </row>
    <row r="19" ht="15.75" customHeight="1">
      <c r="A19" s="110" t="s">
        <v>143</v>
      </c>
      <c r="B19" s="111" t="str">
        <f>'Cardiac Drugs - Table 1'!C2</f>
        <v/>
      </c>
      <c r="C19" s="112"/>
      <c r="D19" s="112"/>
      <c r="E19" s="113"/>
      <c r="F19" s="97"/>
      <c r="G19" s="110" t="s">
        <v>143</v>
      </c>
      <c r="H19" s="111" t="str">
        <f>'Cardiac Drugs - Table 1'!C2</f>
        <v/>
      </c>
      <c r="I19" s="112"/>
      <c r="J19" s="112"/>
      <c r="K19" s="113"/>
      <c r="L19" s="97"/>
      <c r="M19" s="110" t="s">
        <v>143</v>
      </c>
      <c r="N19" s="111" t="str">
        <f>'Cardiac Drugs - Table 1'!C2</f>
        <v/>
      </c>
      <c r="O19" s="112"/>
      <c r="P19" s="112"/>
      <c r="Q19" s="113"/>
      <c r="R19" s="97"/>
      <c r="S19" s="97"/>
      <c r="T19" s="97"/>
      <c r="U19" s="97"/>
      <c r="V19" s="97"/>
      <c r="W19" s="97"/>
      <c r="X19" s="97"/>
      <c r="Y19" s="97"/>
      <c r="Z19" s="97"/>
    </row>
    <row r="20" ht="15.75" customHeight="1">
      <c r="A20" s="114" t="s">
        <v>144</v>
      </c>
      <c r="B20" s="115" t="str">
        <f>CONCAT('Cardiac Drugs - Table 1'!C3)</f>
        <v>#N/A</v>
      </c>
      <c r="C20" s="116" t="s">
        <v>145</v>
      </c>
      <c r="D20" s="117" t="str">
        <f>CONCAT('Cardiac Drugs - Table 1'!G2)</f>
        <v>#N/A</v>
      </c>
      <c r="E20" s="118"/>
      <c r="F20" s="97"/>
      <c r="G20" s="114" t="s">
        <v>144</v>
      </c>
      <c r="H20" s="115" t="str">
        <f>CONCAT('Cardiac Drugs - Table 1'!C3)</f>
        <v>#N/A</v>
      </c>
      <c r="I20" s="116" t="s">
        <v>145</v>
      </c>
      <c r="J20" s="117" t="str">
        <f>CONCAT('Cardiac Drugs - Table 1'!G2)</f>
        <v>#N/A</v>
      </c>
      <c r="K20" s="118"/>
      <c r="L20" s="97"/>
      <c r="M20" s="114" t="s">
        <v>144</v>
      </c>
      <c r="N20" s="115" t="str">
        <f>CONCAT('Cardiac Drugs - Table 1'!C3)</f>
        <v>#N/A</v>
      </c>
      <c r="O20" s="116" t="s">
        <v>145</v>
      </c>
      <c r="P20" s="117" t="str">
        <f>CONCAT('Cardiac Drugs - Table 1'!G2)</f>
        <v>#N/A</v>
      </c>
      <c r="Q20" s="118"/>
      <c r="R20" s="97"/>
      <c r="S20" s="97"/>
      <c r="T20" s="97"/>
      <c r="U20" s="97"/>
      <c r="V20" s="97"/>
      <c r="W20" s="97"/>
      <c r="X20" s="97"/>
      <c r="Y20" s="97"/>
      <c r="Z20" s="97"/>
    </row>
    <row r="21" ht="16.5" customHeight="1">
      <c r="A21" s="119" t="s">
        <v>146</v>
      </c>
      <c r="B21" s="122">
        <f>'Cardiac Drugs - Table 1'!G1</f>
        <v>45309</v>
      </c>
      <c r="C21" s="121" t="s">
        <v>147</v>
      </c>
      <c r="D21" s="117" t="str">
        <f>CONCAT('Cardiac Drugs - Table 1'!G3)</f>
        <v>#N/A</v>
      </c>
      <c r="E21" s="118"/>
      <c r="F21" s="97"/>
      <c r="G21" s="119" t="s">
        <v>146</v>
      </c>
      <c r="H21" s="122">
        <f>'Cardiac Drugs - Table 1'!G1</f>
        <v>45309</v>
      </c>
      <c r="I21" s="121" t="s">
        <v>147</v>
      </c>
      <c r="J21" s="117" t="str">
        <f>CONCAT('Cardiac Drugs - Table 1'!G3)</f>
        <v>#N/A</v>
      </c>
      <c r="K21" s="118"/>
      <c r="L21" s="97"/>
      <c r="M21" s="119" t="s">
        <v>146</v>
      </c>
      <c r="N21" s="122">
        <f>'Cardiac Drugs - Table 1'!G1</f>
        <v>45309</v>
      </c>
      <c r="O21" s="121" t="s">
        <v>147</v>
      </c>
      <c r="P21" s="117" t="str">
        <f>CONCAT('Cardiac Drugs - Table 1'!G3)</f>
        <v>#N/A</v>
      </c>
      <c r="Q21" s="118"/>
      <c r="R21" s="97"/>
      <c r="S21" s="97"/>
      <c r="T21" s="97"/>
      <c r="U21" s="97"/>
      <c r="V21" s="97"/>
      <c r="W21" s="97"/>
      <c r="X21" s="97"/>
      <c r="Y21" s="97"/>
      <c r="Z21" s="97"/>
    </row>
    <row r="22" ht="16.5" customHeight="1">
      <c r="A22" s="93" t="str">
        <f>UPPER('Cardiac Drugs - Table 1'!B38)</f>
        <v>GTN</v>
      </c>
      <c r="B22" s="94"/>
      <c r="C22" s="94"/>
      <c r="D22" s="94"/>
      <c r="E22" s="95"/>
      <c r="F22" s="96"/>
      <c r="G22" s="93" t="str">
        <f>UPPER('Cardiac Drugs - Table 1'!B37)</f>
        <v>NIPRIDE</v>
      </c>
      <c r="H22" s="94"/>
      <c r="I22" s="94"/>
      <c r="J22" s="94"/>
      <c r="K22" s="95"/>
      <c r="L22" s="96"/>
      <c r="M22" s="93" t="str">
        <f>UPPER('Cardiac Drugs - Table 1'!B39)</f>
        <v>NIPRIDE</v>
      </c>
      <c r="N22" s="94"/>
      <c r="O22" s="94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</row>
    <row r="23" ht="15.75" customHeight="1">
      <c r="A23" s="98">
        <f>'Cardiac Drugs - Table 1'!E38</f>
        <v>10</v>
      </c>
      <c r="B23" s="99" t="s">
        <v>138</v>
      </c>
      <c r="C23" s="103"/>
      <c r="D23" s="99"/>
      <c r="E23" s="100"/>
      <c r="F23" s="97"/>
      <c r="G23" s="98">
        <f>'Cardiac Drugs - Table 1'!E37</f>
        <v>9</v>
      </c>
      <c r="H23" s="99" t="s">
        <v>138</v>
      </c>
      <c r="I23" s="99"/>
      <c r="J23" s="99"/>
      <c r="K23" s="100"/>
      <c r="L23" s="97"/>
      <c r="M23" s="98">
        <f>'Cardiac Drugs - Table 1'!E39</f>
        <v>10</v>
      </c>
      <c r="N23" s="99" t="s">
        <v>138</v>
      </c>
      <c r="O23" s="99"/>
      <c r="P23" s="99"/>
      <c r="Q23" s="100"/>
      <c r="R23" s="97"/>
      <c r="S23" s="97"/>
      <c r="T23" s="97"/>
      <c r="U23" s="97"/>
      <c r="V23" s="97"/>
      <c r="W23" s="97"/>
      <c r="X23" s="97"/>
      <c r="Y23" s="97"/>
      <c r="Z23" s="97"/>
    </row>
    <row r="24" ht="15.75" customHeight="1">
      <c r="A24" s="101" t="s">
        <v>139</v>
      </c>
      <c r="B24" s="102" t="s">
        <v>140</v>
      </c>
      <c r="C24" s="103">
        <f>'Cardiac Drugs - Table 1'!H38</f>
        <v>1.111111111</v>
      </c>
      <c r="D24" s="104" t="s">
        <v>141</v>
      </c>
      <c r="E24" s="105"/>
      <c r="F24" s="97"/>
      <c r="G24" s="101" t="s">
        <v>139</v>
      </c>
      <c r="H24" s="102" t="s">
        <v>140</v>
      </c>
      <c r="I24" s="103">
        <f>'Cardiac Drugs - Table 1'!H37</f>
        <v>1</v>
      </c>
      <c r="J24" s="104" t="s">
        <v>141</v>
      </c>
      <c r="K24" s="105"/>
      <c r="L24" s="97"/>
      <c r="M24" s="101" t="s">
        <v>139</v>
      </c>
      <c r="N24" s="102" t="s">
        <v>140</v>
      </c>
      <c r="O24" s="103">
        <f>'Cardiac Drugs - Table 1'!H39</f>
        <v>1.111111111</v>
      </c>
      <c r="P24" s="104" t="s">
        <v>141</v>
      </c>
      <c r="Q24" s="105"/>
      <c r="R24" s="97"/>
      <c r="S24" s="97"/>
      <c r="T24" s="97"/>
      <c r="U24" s="97"/>
      <c r="V24" s="97"/>
      <c r="W24" s="97"/>
      <c r="X24" s="97"/>
      <c r="Y24" s="97"/>
      <c r="Z24" s="97"/>
    </row>
    <row r="25" ht="15.75" customHeight="1">
      <c r="A25" s="106" t="s">
        <v>142</v>
      </c>
      <c r="B25" s="107" t="str">
        <f>UPPER('Cardiac Drugs - Table 1'!C1)</f>
        <v/>
      </c>
      <c r="C25" s="108"/>
      <c r="D25" s="108"/>
      <c r="E25" s="109"/>
      <c r="F25" s="97"/>
      <c r="G25" s="106" t="s">
        <v>142</v>
      </c>
      <c r="H25" s="107" t="str">
        <f>UPPER('Cardiac Drugs - Table 1'!C1)</f>
        <v/>
      </c>
      <c r="I25" s="108"/>
      <c r="J25" s="108"/>
      <c r="K25" s="109"/>
      <c r="L25" s="97"/>
      <c r="M25" s="106" t="s">
        <v>142</v>
      </c>
      <c r="N25" s="107" t="str">
        <f>UPPER('Cardiac Drugs - Table 1'!C1)</f>
        <v/>
      </c>
      <c r="O25" s="108"/>
      <c r="P25" s="108"/>
      <c r="Q25" s="109"/>
      <c r="R25" s="97"/>
      <c r="S25" s="97"/>
      <c r="T25" s="97"/>
      <c r="U25" s="97"/>
      <c r="V25" s="97"/>
      <c r="W25" s="97"/>
      <c r="X25" s="97"/>
      <c r="Y25" s="97"/>
      <c r="Z25" s="97"/>
    </row>
    <row r="26" ht="15.75" customHeight="1">
      <c r="A26" s="110" t="s">
        <v>143</v>
      </c>
      <c r="B26" s="111" t="str">
        <f>'Cardiac Drugs - Table 1'!C2</f>
        <v/>
      </c>
      <c r="C26" s="112"/>
      <c r="D26" s="112"/>
      <c r="E26" s="113"/>
      <c r="F26" s="97"/>
      <c r="G26" s="110" t="s">
        <v>143</v>
      </c>
      <c r="H26" s="111" t="str">
        <f>'Cardiac Drugs - Table 1'!C2</f>
        <v/>
      </c>
      <c r="I26" s="112"/>
      <c r="J26" s="112"/>
      <c r="K26" s="113"/>
      <c r="L26" s="97"/>
      <c r="M26" s="110" t="s">
        <v>143</v>
      </c>
      <c r="N26" s="111" t="str">
        <f>'Cardiac Drugs - Table 1'!C2</f>
        <v/>
      </c>
      <c r="O26" s="112"/>
      <c r="P26" s="112"/>
      <c r="Q26" s="113"/>
      <c r="R26" s="97"/>
      <c r="S26" s="97"/>
      <c r="T26" s="97"/>
      <c r="U26" s="97"/>
      <c r="V26" s="97"/>
      <c r="W26" s="97"/>
      <c r="X26" s="97"/>
      <c r="Y26" s="97"/>
      <c r="Z26" s="97"/>
    </row>
    <row r="27" ht="15.75" customHeight="1">
      <c r="A27" s="114" t="s">
        <v>144</v>
      </c>
      <c r="B27" s="115" t="str">
        <f>CONCAT('Cardiac Drugs - Table 1'!C3)</f>
        <v>#N/A</v>
      </c>
      <c r="C27" s="116" t="s">
        <v>145</v>
      </c>
      <c r="D27" s="117" t="str">
        <f>CONCAT('Cardiac Drugs - Table 1'!G2)</f>
        <v>#N/A</v>
      </c>
      <c r="E27" s="118"/>
      <c r="F27" s="97"/>
      <c r="G27" s="114" t="s">
        <v>144</v>
      </c>
      <c r="H27" s="115" t="str">
        <f>CONCAT('Cardiac Drugs - Table 1'!C3)</f>
        <v>#N/A</v>
      </c>
      <c r="I27" s="116" t="s">
        <v>145</v>
      </c>
      <c r="J27" s="117" t="str">
        <f>CONCAT('Cardiac Drugs - Table 1'!G2)</f>
        <v>#N/A</v>
      </c>
      <c r="K27" s="118"/>
      <c r="L27" s="97"/>
      <c r="M27" s="114" t="s">
        <v>144</v>
      </c>
      <c r="N27" s="115" t="str">
        <f>CONCAT('Cardiac Drugs - Table 1'!C3)</f>
        <v>#N/A</v>
      </c>
      <c r="O27" s="116" t="s">
        <v>145</v>
      </c>
      <c r="P27" s="117" t="str">
        <f>CONCAT('Cardiac Drugs - Table 1'!G2)</f>
        <v>#N/A</v>
      </c>
      <c r="Q27" s="118"/>
      <c r="R27" s="97"/>
      <c r="S27" s="97"/>
      <c r="T27" s="97"/>
      <c r="U27" s="97"/>
      <c r="V27" s="97"/>
      <c r="W27" s="97"/>
      <c r="X27" s="97"/>
      <c r="Y27" s="97"/>
      <c r="Z27" s="97"/>
    </row>
    <row r="28" ht="16.5" customHeight="1">
      <c r="A28" s="119" t="s">
        <v>146</v>
      </c>
      <c r="B28" s="122">
        <f>'Cardiac Drugs - Table 1'!G1</f>
        <v>45309</v>
      </c>
      <c r="C28" s="121" t="s">
        <v>147</v>
      </c>
      <c r="D28" s="117" t="str">
        <f>CONCAT('Cardiac Drugs - Table 1'!G3)</f>
        <v>#N/A</v>
      </c>
      <c r="E28" s="118"/>
      <c r="F28" s="97"/>
      <c r="G28" s="119" t="s">
        <v>146</v>
      </c>
      <c r="H28" s="122">
        <f>'Cardiac Drugs - Table 1'!G1</f>
        <v>45309</v>
      </c>
      <c r="I28" s="121" t="s">
        <v>147</v>
      </c>
      <c r="J28" s="117" t="str">
        <f>CONCAT('Cardiac Drugs - Table 1'!G3)</f>
        <v>#N/A</v>
      </c>
      <c r="K28" s="118"/>
      <c r="L28" s="97"/>
      <c r="M28" s="119" t="s">
        <v>146</v>
      </c>
      <c r="N28" s="122">
        <f>'Cardiac Drugs - Table 1'!G1</f>
        <v>45309</v>
      </c>
      <c r="O28" s="121" t="s">
        <v>147</v>
      </c>
      <c r="P28" s="117" t="str">
        <f>CONCAT('Cardiac Drugs - Table 1'!G3)</f>
        <v>#N/A</v>
      </c>
      <c r="Q28" s="118"/>
      <c r="R28" s="97"/>
      <c r="S28" s="97"/>
      <c r="T28" s="97"/>
      <c r="U28" s="97"/>
      <c r="V28" s="97"/>
      <c r="W28" s="97"/>
      <c r="X28" s="97"/>
      <c r="Y28" s="97"/>
      <c r="Z28" s="97"/>
    </row>
    <row r="29" ht="16.5" customHeight="1">
      <c r="A29" s="93" t="str">
        <f>UPPER('Cardiac Drugs - Table 1'!B41)</f>
        <v>MILRINONE</v>
      </c>
      <c r="B29" s="94"/>
      <c r="C29" s="94"/>
      <c r="D29" s="94"/>
      <c r="E29" s="95"/>
      <c r="F29" s="96"/>
      <c r="G29" s="93" t="str">
        <f>UPPER('Cardiac Drugs - Table 1'!B42)</f>
        <v>MILRINONE</v>
      </c>
      <c r="H29" s="94"/>
      <c r="I29" s="94"/>
      <c r="J29" s="94"/>
      <c r="K29" s="95"/>
      <c r="L29" s="96"/>
      <c r="M29" s="93" t="str">
        <f>UPPER('Cardiac Drugs - Table 1'!B46)</f>
        <v>TRANEXEMIC ACID</v>
      </c>
      <c r="N29" s="94"/>
      <c r="O29" s="94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</row>
    <row r="30" ht="15.75" customHeight="1">
      <c r="A30" s="98">
        <f>'Cardiac Drugs - Table 1'!E41</f>
        <v>9</v>
      </c>
      <c r="B30" s="99" t="s">
        <v>138</v>
      </c>
      <c r="C30" s="123"/>
      <c r="D30" s="99"/>
      <c r="E30" s="100"/>
      <c r="F30" s="97"/>
      <c r="G30" s="124">
        <f>'Cardiac Drugs - Table 1'!E42</f>
        <v>20</v>
      </c>
      <c r="H30" s="99" t="s">
        <v>138</v>
      </c>
      <c r="I30" s="125"/>
      <c r="J30" s="125"/>
      <c r="K30" s="126"/>
      <c r="L30" s="97"/>
      <c r="M30" s="124">
        <f>'Cardiac Drugs - Table 1'!E46</f>
        <v>150</v>
      </c>
      <c r="N30" s="99" t="s">
        <v>148</v>
      </c>
      <c r="O30" s="125"/>
      <c r="P30" s="125"/>
      <c r="Q30" s="126"/>
      <c r="R30" s="97"/>
      <c r="S30" s="97"/>
      <c r="T30" s="97"/>
      <c r="U30" s="97"/>
      <c r="V30" s="97"/>
      <c r="W30" s="97"/>
      <c r="X30" s="97"/>
      <c r="Y30" s="97"/>
      <c r="Z30" s="97"/>
    </row>
    <row r="31" ht="15.75" customHeight="1">
      <c r="A31" s="101" t="s">
        <v>139</v>
      </c>
      <c r="B31" s="102" t="s">
        <v>140</v>
      </c>
      <c r="C31" s="103">
        <f>'Cardiac Drugs - Table 1'!H41</f>
        <v>1</v>
      </c>
      <c r="D31" s="104" t="s">
        <v>141</v>
      </c>
      <c r="E31" s="105"/>
      <c r="F31" s="97"/>
      <c r="G31" s="127" t="s">
        <v>139</v>
      </c>
      <c r="H31" s="102" t="s">
        <v>140</v>
      </c>
      <c r="I31" s="103">
        <f>'Cardiac Drugs - Table 1'!H42</f>
        <v>2.222222222</v>
      </c>
      <c r="J31" s="104" t="s">
        <v>141</v>
      </c>
      <c r="K31" s="128"/>
      <c r="L31" s="97"/>
      <c r="M31" s="127" t="s">
        <v>139</v>
      </c>
      <c r="N31" s="102" t="s">
        <v>140</v>
      </c>
      <c r="O31" s="103">
        <f>'Cardiac Drugs - Table 1'!H46</f>
        <v>2.5</v>
      </c>
      <c r="P31" s="129" t="s">
        <v>149</v>
      </c>
      <c r="Q31" s="128"/>
      <c r="R31" s="97"/>
      <c r="S31" s="97"/>
      <c r="T31" s="97"/>
      <c r="U31" s="97"/>
      <c r="V31" s="97"/>
      <c r="W31" s="97"/>
      <c r="X31" s="97"/>
      <c r="Y31" s="97"/>
      <c r="Z31" s="97"/>
    </row>
    <row r="32" ht="15.75" customHeight="1">
      <c r="A32" s="106" t="s">
        <v>142</v>
      </c>
      <c r="B32" s="107" t="str">
        <f>UPPER('Cardiac Drugs - Table 1'!C1)</f>
        <v/>
      </c>
      <c r="C32" s="108"/>
      <c r="D32" s="108"/>
      <c r="E32" s="109"/>
      <c r="F32" s="97"/>
      <c r="G32" s="106" t="s">
        <v>142</v>
      </c>
      <c r="H32" s="107" t="str">
        <f>UPPER('Cardiac Drugs - Table 1'!C1)</f>
        <v/>
      </c>
      <c r="I32" s="108"/>
      <c r="J32" s="108"/>
      <c r="K32" s="109"/>
      <c r="L32" s="97"/>
      <c r="M32" s="106" t="s">
        <v>142</v>
      </c>
      <c r="N32" s="107" t="str">
        <f>UPPER('Cardiac Drugs - Table 1'!C1)</f>
        <v/>
      </c>
      <c r="O32" s="108"/>
      <c r="P32" s="108"/>
      <c r="Q32" s="109"/>
      <c r="R32" s="97"/>
      <c r="S32" s="97"/>
      <c r="T32" s="97"/>
      <c r="U32" s="97"/>
      <c r="V32" s="97"/>
      <c r="W32" s="97"/>
      <c r="X32" s="97"/>
      <c r="Y32" s="97"/>
      <c r="Z32" s="97"/>
    </row>
    <row r="33" ht="15.75" customHeight="1">
      <c r="A33" s="110" t="s">
        <v>143</v>
      </c>
      <c r="B33" s="111" t="str">
        <f>'Cardiac Drugs - Table 1'!C2</f>
        <v/>
      </c>
      <c r="C33" s="112"/>
      <c r="D33" s="112"/>
      <c r="E33" s="113"/>
      <c r="F33" s="97"/>
      <c r="G33" s="110" t="s">
        <v>143</v>
      </c>
      <c r="H33" s="111" t="str">
        <f>'Cardiac Drugs - Table 1'!C2</f>
        <v/>
      </c>
      <c r="I33" s="112"/>
      <c r="J33" s="112"/>
      <c r="K33" s="113"/>
      <c r="L33" s="97"/>
      <c r="M33" s="110" t="s">
        <v>143</v>
      </c>
      <c r="N33" s="111" t="str">
        <f>'Cardiac Drugs - Table 1'!C2</f>
        <v/>
      </c>
      <c r="O33" s="112"/>
      <c r="P33" s="112"/>
      <c r="Q33" s="113"/>
      <c r="R33" s="97"/>
      <c r="S33" s="97"/>
      <c r="T33" s="97"/>
      <c r="U33" s="97"/>
      <c r="V33" s="97"/>
      <c r="W33" s="97"/>
      <c r="X33" s="97"/>
      <c r="Y33" s="97"/>
      <c r="Z33" s="97"/>
    </row>
    <row r="34" ht="15.75" customHeight="1">
      <c r="A34" s="114" t="s">
        <v>144</v>
      </c>
      <c r="B34" s="115" t="str">
        <f>CONCAT('Cardiac Drugs - Table 1'!C3)</f>
        <v>#N/A</v>
      </c>
      <c r="C34" s="116" t="s">
        <v>145</v>
      </c>
      <c r="D34" s="117" t="str">
        <f>CONCAT('Cardiac Drugs - Table 1'!G2)</f>
        <v>#N/A</v>
      </c>
      <c r="E34" s="118"/>
      <c r="F34" s="97"/>
      <c r="G34" s="114" t="s">
        <v>144</v>
      </c>
      <c r="H34" s="115" t="str">
        <f>CONCAT('Cardiac Drugs - Table 1'!C3)</f>
        <v>#N/A</v>
      </c>
      <c r="I34" s="116" t="s">
        <v>145</v>
      </c>
      <c r="J34" s="117" t="str">
        <f>CONCAT('Cardiac Drugs - Table 1'!G2)</f>
        <v>#N/A</v>
      </c>
      <c r="K34" s="118"/>
      <c r="L34" s="97"/>
      <c r="M34" s="114" t="s">
        <v>144</v>
      </c>
      <c r="N34" s="115" t="str">
        <f>CONCAT('Cardiac Drugs - Table 1'!C3)</f>
        <v>#N/A</v>
      </c>
      <c r="O34" s="116" t="s">
        <v>145</v>
      </c>
      <c r="P34" s="117" t="str">
        <f>CONCAT('Cardiac Drugs - Table 1'!G2)</f>
        <v>#N/A</v>
      </c>
      <c r="Q34" s="118"/>
      <c r="R34" s="97"/>
      <c r="S34" s="97"/>
      <c r="T34" s="97"/>
      <c r="U34" s="97"/>
      <c r="V34" s="97"/>
      <c r="W34" s="97"/>
      <c r="X34" s="97"/>
      <c r="Y34" s="97"/>
      <c r="Z34" s="97"/>
    </row>
    <row r="35" ht="16.5" customHeight="1">
      <c r="A35" s="119" t="s">
        <v>146</v>
      </c>
      <c r="B35" s="122">
        <f>'Cardiac Drugs - Table 1'!G1</f>
        <v>45309</v>
      </c>
      <c r="C35" s="121" t="s">
        <v>147</v>
      </c>
      <c r="D35" s="117" t="str">
        <f>CONCAT('Cardiac Drugs - Table 1'!G3)</f>
        <v>#N/A</v>
      </c>
      <c r="E35" s="118"/>
      <c r="F35" s="97"/>
      <c r="G35" s="119" t="s">
        <v>146</v>
      </c>
      <c r="H35" s="122">
        <f>'Cardiac Drugs - Table 1'!G1</f>
        <v>45309</v>
      </c>
      <c r="I35" s="121" t="s">
        <v>147</v>
      </c>
      <c r="J35" s="117" t="str">
        <f>CONCAT('Cardiac Drugs - Table 1'!G3)</f>
        <v>#N/A</v>
      </c>
      <c r="K35" s="118"/>
      <c r="L35" s="97"/>
      <c r="M35" s="119" t="s">
        <v>146</v>
      </c>
      <c r="N35" s="122">
        <f>'Cardiac Drugs - Table 1'!G1</f>
        <v>45309</v>
      </c>
      <c r="O35" s="121" t="s">
        <v>147</v>
      </c>
      <c r="P35" s="117" t="str">
        <f>CONCAT('Cardiac Drugs - Table 1'!G3)</f>
        <v>#N/A</v>
      </c>
      <c r="Q35" s="118"/>
      <c r="R35" s="97"/>
      <c r="S35" s="97"/>
      <c r="T35" s="97"/>
      <c r="U35" s="97"/>
      <c r="V35" s="97"/>
      <c r="W35" s="97"/>
      <c r="X35" s="97"/>
      <c r="Y35" s="97"/>
      <c r="Z35" s="97"/>
    </row>
    <row r="36" ht="16.5" customHeight="1">
      <c r="A36" s="93" t="str">
        <f>UPPER('Cardiac Drugs - Table 1'!B47)</f>
        <v>TRANEXEMIC ACID </v>
      </c>
      <c r="B36" s="94"/>
      <c r="C36" s="94"/>
      <c r="D36" s="94"/>
      <c r="E36" s="95"/>
      <c r="F36" s="96"/>
      <c r="G36" s="130" t="str">
        <f>UPPER('Cardiac Drugs - Table 1'!B48)</f>
        <v>DEXMEDETOMIDINE (NEONATE)</v>
      </c>
      <c r="H36" s="94"/>
      <c r="I36" s="94"/>
      <c r="J36" s="94"/>
      <c r="K36" s="95"/>
      <c r="L36" s="96"/>
      <c r="M36" s="131" t="str">
        <f>UPPER('Cardiac Drugs - Table 1'!B49)</f>
        <v>DEXMEDETOMIDINE (CICU)</v>
      </c>
      <c r="N36" s="94"/>
      <c r="O36" s="94"/>
      <c r="P36" s="94"/>
      <c r="Q36" s="95"/>
      <c r="R36" s="96"/>
      <c r="S36" s="96"/>
      <c r="T36" s="96"/>
      <c r="U36" s="96"/>
      <c r="V36" s="96"/>
      <c r="W36" s="96"/>
      <c r="X36" s="96"/>
      <c r="Y36" s="96"/>
      <c r="Z36" s="96"/>
    </row>
    <row r="37" ht="15.75" customHeight="1">
      <c r="A37" s="132" t="str">
        <f>'Cardiac Drugs - Table 1'!E47</f>
        <v>3000mg</v>
      </c>
      <c r="B37" s="99" t="s">
        <v>150</v>
      </c>
      <c r="C37" s="99"/>
      <c r="D37" s="99"/>
      <c r="E37" s="100"/>
      <c r="F37" s="97"/>
      <c r="G37" s="98">
        <f>'Cardiac Drugs - Table 1'!E48</f>
        <v>30</v>
      </c>
      <c r="H37" s="99" t="s">
        <v>151</v>
      </c>
      <c r="I37" s="99"/>
      <c r="J37" s="99"/>
      <c r="K37" s="100"/>
      <c r="L37" s="97"/>
      <c r="M37" s="98">
        <f>'Cardiac Drugs - Table 1'!E49</f>
        <v>200</v>
      </c>
      <c r="N37" s="99" t="s">
        <v>151</v>
      </c>
      <c r="O37" s="99"/>
      <c r="P37" s="99"/>
      <c r="Q37" s="100"/>
      <c r="R37" s="97"/>
      <c r="S37" s="97"/>
      <c r="T37" s="97"/>
      <c r="U37" s="97"/>
      <c r="V37" s="97"/>
      <c r="W37" s="97"/>
      <c r="X37" s="97"/>
      <c r="Y37" s="97"/>
      <c r="Z37" s="97"/>
    </row>
    <row r="38" ht="15.75" customHeight="1">
      <c r="A38" s="133">
        <f>'Cardiac Drugs - Table 1'!G47</f>
        <v>0.075</v>
      </c>
      <c r="B38" s="129" t="s">
        <v>152</v>
      </c>
      <c r="C38" s="134"/>
      <c r="D38" s="104"/>
      <c r="E38" s="105"/>
      <c r="F38" s="97"/>
      <c r="G38" s="101" t="s">
        <v>139</v>
      </c>
      <c r="H38" s="102" t="s">
        <v>140</v>
      </c>
      <c r="I38" s="103">
        <f>'Cardiac Drugs - Table 1'!H48</f>
        <v>0.2</v>
      </c>
      <c r="J38" s="104" t="s">
        <v>107</v>
      </c>
      <c r="K38" s="105"/>
      <c r="L38" s="97"/>
      <c r="M38" s="101" t="s">
        <v>139</v>
      </c>
      <c r="N38" s="102" t="s">
        <v>140</v>
      </c>
      <c r="O38" s="103">
        <f>'Cardiac Drugs - Table 1'!H49</f>
        <v>1.333333333</v>
      </c>
      <c r="P38" s="104" t="s">
        <v>107</v>
      </c>
      <c r="Q38" s="105"/>
      <c r="R38" s="97"/>
      <c r="S38" s="97"/>
      <c r="T38" s="97"/>
      <c r="U38" s="97"/>
      <c r="V38" s="97"/>
      <c r="W38" s="97"/>
      <c r="X38" s="97"/>
      <c r="Y38" s="97"/>
      <c r="Z38" s="97"/>
    </row>
    <row r="39" ht="15.75" customHeight="1">
      <c r="A39" s="106" t="s">
        <v>142</v>
      </c>
      <c r="B39" s="107" t="str">
        <f>UPPER('Cardiac Drugs - Table 1'!C1)</f>
        <v/>
      </c>
      <c r="C39" s="108"/>
      <c r="D39" s="108"/>
      <c r="E39" s="109"/>
      <c r="F39" s="97"/>
      <c r="G39" s="106" t="s">
        <v>142</v>
      </c>
      <c r="H39" s="107" t="str">
        <f>UPPER('Cardiac Drugs - Table 1'!C1)</f>
        <v/>
      </c>
      <c r="I39" s="108"/>
      <c r="J39" s="108"/>
      <c r="K39" s="109"/>
      <c r="L39" s="97"/>
      <c r="M39" s="106" t="s">
        <v>142</v>
      </c>
      <c r="N39" s="107" t="str">
        <f>UPPER('Cardiac Drugs - Table 1'!C1)</f>
        <v/>
      </c>
      <c r="O39" s="108"/>
      <c r="P39" s="108"/>
      <c r="Q39" s="109"/>
      <c r="R39" s="97"/>
      <c r="S39" s="97"/>
      <c r="T39" s="97"/>
      <c r="U39" s="97"/>
      <c r="V39" s="97"/>
      <c r="W39" s="97"/>
      <c r="X39" s="97"/>
      <c r="Y39" s="97"/>
      <c r="Z39" s="97"/>
    </row>
    <row r="40" ht="15.75" customHeight="1">
      <c r="A40" s="110" t="s">
        <v>143</v>
      </c>
      <c r="B40" s="111" t="str">
        <f>'Cardiac Drugs - Table 1'!C2</f>
        <v/>
      </c>
      <c r="C40" s="112"/>
      <c r="D40" s="112"/>
      <c r="E40" s="113"/>
      <c r="F40" s="97"/>
      <c r="G40" s="110" t="s">
        <v>143</v>
      </c>
      <c r="H40" s="111" t="str">
        <f>'Cardiac Drugs - Table 1'!C2</f>
        <v/>
      </c>
      <c r="I40" s="112"/>
      <c r="J40" s="112"/>
      <c r="K40" s="113"/>
      <c r="L40" s="97"/>
      <c r="M40" s="110" t="s">
        <v>143</v>
      </c>
      <c r="N40" s="111" t="str">
        <f>'Cardiac Drugs - Table 1'!C2</f>
        <v/>
      </c>
      <c r="O40" s="112"/>
      <c r="P40" s="112"/>
      <c r="Q40" s="113"/>
      <c r="R40" s="97"/>
      <c r="S40" s="97"/>
      <c r="T40" s="97"/>
      <c r="U40" s="97"/>
      <c r="V40" s="97"/>
      <c r="W40" s="97"/>
      <c r="X40" s="97"/>
      <c r="Y40" s="97"/>
      <c r="Z40" s="97"/>
    </row>
    <row r="41" ht="15.75" customHeight="1">
      <c r="A41" s="114" t="s">
        <v>144</v>
      </c>
      <c r="B41" s="115" t="str">
        <f>CONCAT('Cardiac Drugs - Table 1'!C3)</f>
        <v>#N/A</v>
      </c>
      <c r="C41" s="116" t="s">
        <v>145</v>
      </c>
      <c r="D41" s="117" t="str">
        <f>CONCAT('Cardiac Drugs - Table 1'!G2)</f>
        <v>#N/A</v>
      </c>
      <c r="E41" s="118"/>
      <c r="F41" s="97"/>
      <c r="G41" s="114" t="s">
        <v>144</v>
      </c>
      <c r="H41" s="115" t="str">
        <f>CONCAT('Cardiac Drugs - Table 1'!C3)</f>
        <v>#N/A</v>
      </c>
      <c r="I41" s="116" t="s">
        <v>145</v>
      </c>
      <c r="J41" s="117" t="str">
        <f>CONCAT('Cardiac Drugs - Table 1'!G2)</f>
        <v>#N/A</v>
      </c>
      <c r="K41" s="118"/>
      <c r="L41" s="97"/>
      <c r="M41" s="114" t="s">
        <v>144</v>
      </c>
      <c r="N41" s="115" t="str">
        <f>CONCAT('Cardiac Drugs - Table 1'!C3)</f>
        <v>#N/A</v>
      </c>
      <c r="O41" s="116" t="s">
        <v>145</v>
      </c>
      <c r="P41" s="117" t="str">
        <f>CONCAT('Cardiac Drugs - Table 1'!G2)</f>
        <v>#N/A</v>
      </c>
      <c r="Q41" s="118"/>
      <c r="R41" s="97"/>
      <c r="S41" s="97"/>
      <c r="T41" s="97"/>
      <c r="U41" s="97"/>
      <c r="V41" s="97"/>
      <c r="W41" s="97"/>
      <c r="X41" s="97"/>
      <c r="Y41" s="97"/>
      <c r="Z41" s="97"/>
    </row>
    <row r="42" ht="16.5" customHeight="1">
      <c r="A42" s="119" t="s">
        <v>146</v>
      </c>
      <c r="B42" s="122">
        <f>'Cardiac Drugs - Table 1'!G1</f>
        <v>45309</v>
      </c>
      <c r="C42" s="121" t="s">
        <v>147</v>
      </c>
      <c r="D42" s="117" t="str">
        <f>CONCAT('Cardiac Drugs - Table 1'!G3)</f>
        <v>#N/A</v>
      </c>
      <c r="E42" s="118"/>
      <c r="F42" s="97"/>
      <c r="G42" s="119" t="s">
        <v>146</v>
      </c>
      <c r="H42" s="122">
        <f>'Cardiac Drugs - Table 1'!G1</f>
        <v>45309</v>
      </c>
      <c r="I42" s="121" t="s">
        <v>147</v>
      </c>
      <c r="J42" s="117" t="str">
        <f>CONCAT('Cardiac Drugs - Table 1'!G3)</f>
        <v>#N/A</v>
      </c>
      <c r="K42" s="118"/>
      <c r="L42" s="97"/>
      <c r="M42" s="119" t="s">
        <v>146</v>
      </c>
      <c r="N42" s="122">
        <f>'Cardiac Drugs - Table 1'!G1</f>
        <v>45309</v>
      </c>
      <c r="O42" s="121" t="s">
        <v>147</v>
      </c>
      <c r="P42" s="117" t="str">
        <f>CONCAT('Cardiac Drugs - Table 1'!G3)</f>
        <v>#N/A</v>
      </c>
      <c r="Q42" s="118"/>
      <c r="R42" s="97"/>
      <c r="S42" s="97"/>
      <c r="T42" s="97"/>
      <c r="U42" s="97"/>
      <c r="V42" s="97"/>
      <c r="W42" s="97"/>
      <c r="X42" s="97"/>
      <c r="Y42" s="97"/>
      <c r="Z42" s="97"/>
    </row>
    <row r="43" ht="16.5" customHeight="1">
      <c r="A43" s="93" t="str">
        <f>UPPER('Cardiac Drugs - Table 1'!B53)</f>
        <v>MORPHINE</v>
      </c>
      <c r="B43" s="94"/>
      <c r="C43" s="94"/>
      <c r="D43" s="94"/>
      <c r="E43" s="95"/>
      <c r="F43" s="96"/>
      <c r="G43" s="93" t="str">
        <f>UPPER('Cardiac Drugs - Table 1'!B55)</f>
        <v>MORPHINE</v>
      </c>
      <c r="H43" s="94"/>
      <c r="I43" s="94"/>
      <c r="J43" s="94"/>
      <c r="K43" s="95"/>
      <c r="L43" s="96"/>
      <c r="M43" s="93"/>
      <c r="N43" s="94"/>
      <c r="O43" s="94"/>
      <c r="P43" s="94"/>
      <c r="Q43" s="95"/>
      <c r="R43" s="96"/>
      <c r="S43" s="96"/>
      <c r="T43" s="96"/>
      <c r="U43" s="96"/>
      <c r="V43" s="96"/>
      <c r="W43" s="96"/>
      <c r="X43" s="96"/>
      <c r="Y43" s="96"/>
      <c r="Z43" s="96"/>
    </row>
    <row r="44" ht="15.75" customHeight="1">
      <c r="A44" s="98">
        <f>'Cardiac Drugs - Table 1'!E53</f>
        <v>3</v>
      </c>
      <c r="B44" s="99" t="s">
        <v>153</v>
      </c>
      <c r="C44" s="99"/>
      <c r="D44" s="99"/>
      <c r="E44" s="100"/>
      <c r="F44" s="97"/>
      <c r="G44" s="98">
        <f>'Cardiac Drugs - Table 1'!E55</f>
        <v>50</v>
      </c>
      <c r="H44" s="99" t="s">
        <v>153</v>
      </c>
      <c r="I44" s="99"/>
      <c r="J44" s="99"/>
      <c r="K44" s="100"/>
      <c r="L44" s="97"/>
      <c r="M44" s="98"/>
      <c r="N44" s="99"/>
      <c r="O44" s="99"/>
      <c r="P44" s="99"/>
      <c r="Q44" s="100"/>
      <c r="R44" s="97"/>
      <c r="S44" s="97"/>
      <c r="T44" s="97"/>
      <c r="U44" s="97"/>
      <c r="V44" s="97"/>
      <c r="W44" s="97"/>
      <c r="X44" s="97"/>
      <c r="Y44" s="97"/>
      <c r="Z44" s="97"/>
    </row>
    <row r="45" ht="15.75" customHeight="1">
      <c r="A45" s="101" t="s">
        <v>139</v>
      </c>
      <c r="B45" s="102" t="s">
        <v>140</v>
      </c>
      <c r="C45" s="135">
        <f>'Cardiac Drugs - Table 1'!H53</f>
        <v>20</v>
      </c>
      <c r="D45" s="104" t="s">
        <v>107</v>
      </c>
      <c r="E45" s="105"/>
      <c r="F45" s="97"/>
      <c r="G45" s="101" t="s">
        <v>139</v>
      </c>
      <c r="H45" s="102" t="s">
        <v>140</v>
      </c>
      <c r="I45" s="135">
        <f>'Cardiac Drugs - Table 1'!H55</f>
        <v>1</v>
      </c>
      <c r="J45" s="104" t="s">
        <v>154</v>
      </c>
      <c r="K45" s="105"/>
      <c r="L45" s="97"/>
      <c r="M45" s="101"/>
      <c r="N45" s="102"/>
      <c r="O45" s="135"/>
      <c r="P45" s="104"/>
      <c r="Q45" s="105"/>
      <c r="R45" s="97"/>
      <c r="S45" s="97"/>
      <c r="T45" s="97"/>
      <c r="U45" s="97"/>
      <c r="V45" s="97"/>
      <c r="W45" s="97"/>
      <c r="X45" s="97"/>
      <c r="Y45" s="97"/>
      <c r="Z45" s="97"/>
    </row>
    <row r="46" ht="15.75" customHeight="1">
      <c r="A46" s="106" t="s">
        <v>142</v>
      </c>
      <c r="B46" s="107" t="str">
        <f>UPPER('Cardiac Drugs - Table 1'!C1)</f>
        <v/>
      </c>
      <c r="C46" s="108"/>
      <c r="D46" s="108"/>
      <c r="E46" s="109"/>
      <c r="F46" s="97"/>
      <c r="G46" s="106" t="s">
        <v>142</v>
      </c>
      <c r="H46" s="107" t="str">
        <f>UPPER('Cardiac Drugs - Table 1'!C1)</f>
        <v/>
      </c>
      <c r="I46" s="108"/>
      <c r="J46" s="108"/>
      <c r="K46" s="109"/>
      <c r="L46" s="97"/>
      <c r="M46" s="106" t="s">
        <v>142</v>
      </c>
      <c r="N46" s="107" t="str">
        <f>UPPER('Cardiac Drugs - Table 1'!C1)</f>
        <v/>
      </c>
      <c r="O46" s="108"/>
      <c r="P46" s="108"/>
      <c r="Q46" s="109"/>
      <c r="R46" s="97"/>
      <c r="S46" s="97"/>
      <c r="T46" s="97"/>
      <c r="U46" s="97"/>
      <c r="V46" s="97"/>
      <c r="W46" s="97"/>
      <c r="X46" s="97"/>
      <c r="Y46" s="97"/>
      <c r="Z46" s="97"/>
    </row>
    <row r="47" ht="15.75" customHeight="1">
      <c r="A47" s="110" t="s">
        <v>143</v>
      </c>
      <c r="B47" s="111" t="str">
        <f>'Cardiac Drugs - Table 1'!C2</f>
        <v/>
      </c>
      <c r="C47" s="112"/>
      <c r="D47" s="112"/>
      <c r="E47" s="113"/>
      <c r="F47" s="97"/>
      <c r="G47" s="110" t="s">
        <v>143</v>
      </c>
      <c r="H47" s="111" t="str">
        <f>'Cardiac Drugs - Table 1'!C2</f>
        <v/>
      </c>
      <c r="I47" s="112"/>
      <c r="J47" s="112"/>
      <c r="K47" s="113"/>
      <c r="L47" s="97"/>
      <c r="M47" s="110" t="s">
        <v>143</v>
      </c>
      <c r="N47" s="111" t="str">
        <f>'Cardiac Drugs - Table 1'!C2</f>
        <v/>
      </c>
      <c r="O47" s="112"/>
      <c r="P47" s="112"/>
      <c r="Q47" s="113"/>
      <c r="R47" s="97"/>
      <c r="S47" s="97"/>
      <c r="T47" s="97"/>
      <c r="U47" s="97"/>
      <c r="V47" s="97"/>
      <c r="W47" s="97"/>
      <c r="X47" s="97"/>
      <c r="Y47" s="97"/>
      <c r="Z47" s="97"/>
    </row>
    <row r="48" ht="15.75" customHeight="1">
      <c r="A48" s="114" t="s">
        <v>144</v>
      </c>
      <c r="B48" s="115" t="str">
        <f>CONCAT('Cardiac Drugs - Table 1'!C3)</f>
        <v>#N/A</v>
      </c>
      <c r="C48" s="116" t="s">
        <v>145</v>
      </c>
      <c r="D48" s="117" t="str">
        <f>CONCAT('Cardiac Drugs - Table 1'!G2)</f>
        <v>#N/A</v>
      </c>
      <c r="E48" s="118"/>
      <c r="F48" s="97"/>
      <c r="G48" s="114" t="s">
        <v>144</v>
      </c>
      <c r="H48" s="115" t="str">
        <f>CONCAT('Cardiac Drugs - Table 1'!C3)</f>
        <v>#N/A</v>
      </c>
      <c r="I48" s="116" t="s">
        <v>145</v>
      </c>
      <c r="J48" s="117" t="str">
        <f>CONCAT('Cardiac Drugs - Table 1'!G2)</f>
        <v>#N/A</v>
      </c>
      <c r="K48" s="118"/>
      <c r="L48" s="97"/>
      <c r="M48" s="114" t="s">
        <v>144</v>
      </c>
      <c r="N48" s="115" t="str">
        <f>CONCAT('Cardiac Drugs - Table 1'!C3)</f>
        <v>#N/A</v>
      </c>
      <c r="O48" s="116" t="s">
        <v>145</v>
      </c>
      <c r="P48" s="117" t="str">
        <f>CONCAT('Cardiac Drugs - Table 1'!G2)</f>
        <v>#N/A</v>
      </c>
      <c r="Q48" s="118"/>
      <c r="R48" s="97"/>
      <c r="S48" s="97"/>
      <c r="T48" s="97"/>
      <c r="U48" s="97"/>
      <c r="V48" s="97"/>
      <c r="W48" s="97"/>
      <c r="X48" s="97"/>
      <c r="Y48" s="97"/>
      <c r="Z48" s="97"/>
    </row>
    <row r="49" ht="16.5" customHeight="1">
      <c r="A49" s="119" t="s">
        <v>146</v>
      </c>
      <c r="B49" s="122">
        <f>'Cardiac Drugs - Table 1'!G1</f>
        <v>45309</v>
      </c>
      <c r="C49" s="121" t="s">
        <v>147</v>
      </c>
      <c r="D49" s="117" t="str">
        <f>CONCAT('Cardiac Drugs - Table 1'!G3)</f>
        <v>#N/A</v>
      </c>
      <c r="E49" s="118"/>
      <c r="F49" s="97"/>
      <c r="G49" s="119" t="s">
        <v>146</v>
      </c>
      <c r="H49" s="122">
        <f>'Cardiac Drugs - Table 1'!G1</f>
        <v>45309</v>
      </c>
      <c r="I49" s="121" t="s">
        <v>147</v>
      </c>
      <c r="J49" s="117" t="str">
        <f>CONCAT('Cardiac Drugs - Table 1'!G3)</f>
        <v>#N/A</v>
      </c>
      <c r="K49" s="118"/>
      <c r="L49" s="97"/>
      <c r="M49" s="119" t="s">
        <v>146</v>
      </c>
      <c r="N49" s="122">
        <f>'Cardiac Drugs - Table 1'!G1</f>
        <v>45309</v>
      </c>
      <c r="O49" s="121" t="s">
        <v>147</v>
      </c>
      <c r="P49" s="117" t="str">
        <f>CONCAT('Cardiac Drugs - Table 1'!G3)</f>
        <v>#N/A</v>
      </c>
      <c r="Q49" s="118"/>
      <c r="R49" s="97"/>
      <c r="S49" s="97"/>
      <c r="T49" s="97"/>
      <c r="U49" s="97"/>
      <c r="V49" s="97"/>
      <c r="W49" s="97"/>
      <c r="X49" s="97"/>
      <c r="Y49" s="97"/>
      <c r="Z49" s="97"/>
    </row>
    <row r="50" ht="12.7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ht="12.7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ht="12.7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ht="12.7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ht="12.7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ht="12.7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ht="12.7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ht="12.7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ht="12.7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ht="12.7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ht="12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ht="12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ht="12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ht="12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ht="12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ht="12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ht="12.7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ht="12.7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ht="12.7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ht="12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ht="12.7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ht="12.7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ht="12.7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ht="12.7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ht="12.7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ht="12.7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ht="12.7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ht="12.7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ht="12.7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ht="12.7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ht="12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ht="12.7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ht="12.7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ht="12.7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ht="12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ht="12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ht="12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ht="12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ht="12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ht="12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ht="12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ht="12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ht="12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ht="12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ht="12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ht="12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ht="12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ht="12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ht="12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ht="12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ht="12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ht="12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ht="12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ht="12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ht="12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ht="12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ht="12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ht="12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ht="12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ht="12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ht="12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ht="12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ht="12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ht="12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ht="12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ht="12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ht="12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ht="12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ht="12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ht="12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ht="12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ht="12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ht="12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ht="12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ht="12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ht="12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ht="12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ht="12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ht="12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ht="12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ht="12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ht="12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ht="12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ht="12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ht="12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ht="12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ht="12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ht="12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ht="12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ht="12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ht="12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ht="12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ht="12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ht="12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ht="12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ht="12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ht="12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ht="12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ht="12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ht="12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ht="12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ht="12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ht="12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ht="12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ht="12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ht="12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ht="12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ht="12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ht="12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ht="12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ht="12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ht="12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ht="12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ht="12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ht="12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ht="12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ht="12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ht="12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ht="12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ht="12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ht="12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ht="12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ht="12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ht="12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ht="12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ht="12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ht="12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ht="12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ht="12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ht="12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ht="12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ht="12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ht="12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ht="12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ht="12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ht="12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ht="12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ht="12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ht="12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ht="12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ht="12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ht="12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ht="12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ht="12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ht="12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ht="12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ht="12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ht="12.7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ht="12.7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ht="12.7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ht="12.7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ht="12.7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ht="12.7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ht="12.7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ht="12.7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ht="12.7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ht="12.7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ht="12.7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ht="12.7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ht="12.7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ht="12.7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ht="12.7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ht="12.7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ht="12.7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ht="12.7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ht="12.7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ht="12.7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ht="12.7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ht="12.7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ht="12.7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ht="12.7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ht="12.7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ht="12.7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ht="12.7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ht="12.7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ht="12.7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ht="12.7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ht="12.7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ht="12.7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ht="12.7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ht="12.7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ht="12.7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ht="12.7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ht="12.7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ht="12.7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ht="12.7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ht="12.7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ht="12.7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ht="12.7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ht="12.7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ht="12.7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ht="12.7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ht="12.7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ht="12.7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ht="12.7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ht="12.7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ht="12.7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ht="12.7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ht="12.7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ht="12.7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ht="12.7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ht="12.7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ht="12.7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ht="12.7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ht="12.7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ht="12.7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ht="12.7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ht="12.7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ht="12.7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ht="12.7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ht="12.7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ht="12.7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ht="12.7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ht="12.7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ht="12.7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ht="12.7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ht="12.7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ht="12.7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ht="12.7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ht="12.7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ht="12.7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ht="12.7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ht="12.7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ht="12.7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ht="12.7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ht="12.7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ht="12.7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ht="12.7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ht="12.7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ht="12.7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ht="12.7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ht="12.7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ht="12.7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ht="12.7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ht="12.7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ht="12.7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ht="12.7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ht="12.7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ht="12.7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ht="12.7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ht="12.7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ht="12.7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ht="12.7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ht="12.7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ht="12.7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ht="12.7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ht="12.7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ht="12.7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ht="12.7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ht="12.7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ht="12.7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ht="12.7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ht="12.7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ht="12.7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ht="12.7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ht="12.7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ht="12.7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ht="12.7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ht="12.7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ht="12.7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ht="12.7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ht="12.7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ht="12.7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ht="12.7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ht="12.7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ht="12.7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ht="12.7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ht="12.7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ht="12.7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ht="12.7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ht="12.7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ht="12.7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ht="12.7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ht="12.7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ht="12.7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ht="12.7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ht="12.7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ht="12.7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ht="12.7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ht="12.7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ht="12.7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ht="12.7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ht="12.7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ht="12.7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ht="12.7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ht="12.7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ht="12.7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ht="12.7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ht="12.7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ht="12.7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ht="12.7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ht="12.7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ht="12.7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ht="12.7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ht="12.7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ht="12.7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ht="12.7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ht="12.7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ht="12.7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ht="12.7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ht="12.7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ht="12.7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ht="12.7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ht="12.7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ht="12.7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ht="12.7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ht="12.7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ht="12.7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ht="12.7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ht="12.7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ht="12.7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ht="12.7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ht="12.7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ht="12.7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ht="12.7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ht="12.7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ht="12.7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ht="12.7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ht="12.7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ht="12.7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ht="12.7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ht="12.7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ht="12.7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ht="12.7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ht="12.7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ht="12.7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ht="12.7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ht="12.7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ht="12.7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ht="12.7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ht="12.7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ht="12.7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ht="12.7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ht="12.7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ht="12.7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ht="12.7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ht="12.7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ht="12.7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ht="12.7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ht="12.7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ht="12.7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ht="12.7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ht="12.7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ht="12.7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ht="12.7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ht="12.7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ht="12.7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ht="12.7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ht="12.7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ht="12.7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ht="12.7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ht="12.7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ht="12.7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ht="12.7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ht="12.7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ht="12.7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ht="12.7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ht="12.7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ht="12.7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ht="12.7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ht="12.7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ht="12.7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ht="12.7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ht="12.7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ht="12.7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ht="12.7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ht="12.7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ht="12.7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ht="12.7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ht="12.7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ht="12.7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ht="12.7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ht="12.7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ht="12.7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ht="12.7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ht="12.7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ht="12.7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ht="12.7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ht="12.7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ht="12.7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ht="12.7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ht="12.7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ht="12.7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ht="12.7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ht="12.7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ht="12.7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ht="12.7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ht="12.7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ht="12.7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ht="12.7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ht="12.7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ht="12.7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ht="12.7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ht="12.7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ht="12.7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ht="12.7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ht="12.7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ht="12.7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ht="12.7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ht="12.7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ht="12.7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ht="12.7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ht="12.7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ht="12.7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ht="12.7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ht="12.7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ht="12.7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ht="12.7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ht="12.7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ht="12.7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ht="12.7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ht="12.7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ht="12.7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ht="12.7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ht="12.7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ht="12.7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ht="12.7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ht="12.7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ht="12.7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ht="12.7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ht="12.7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ht="12.7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ht="12.7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ht="12.7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ht="12.7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ht="12.7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ht="12.7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ht="12.7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ht="12.7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ht="12.7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ht="12.7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ht="12.7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ht="12.7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ht="12.7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ht="12.7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ht="12.7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ht="12.7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ht="12.7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ht="12.7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ht="12.7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ht="12.7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ht="12.7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ht="12.7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ht="12.7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ht="12.7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ht="12.7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ht="12.7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ht="12.7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ht="12.7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ht="12.7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ht="12.7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ht="12.7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ht="12.7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ht="12.7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ht="12.7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ht="12.7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ht="12.7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ht="12.7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ht="12.7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ht="12.7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ht="12.7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ht="12.7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ht="12.7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ht="12.7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ht="12.7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ht="12.7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ht="12.7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ht="12.7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ht="12.7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ht="12.7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ht="12.7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ht="12.7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ht="12.7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ht="12.7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ht="12.7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ht="12.7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ht="12.7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ht="12.7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ht="12.7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ht="12.7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ht="12.7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ht="12.7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ht="12.7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ht="12.7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ht="12.7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ht="12.7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ht="12.7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ht="12.7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ht="12.7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ht="12.7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ht="12.7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ht="12.7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ht="12.7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ht="12.7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ht="12.7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ht="12.7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ht="12.7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ht="12.7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ht="12.7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ht="12.7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ht="12.7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ht="12.7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ht="12.7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ht="12.7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ht="12.7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ht="12.7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ht="12.7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ht="12.7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ht="12.7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ht="12.7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ht="12.7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ht="12.7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ht="12.7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ht="12.7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ht="12.7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ht="12.7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ht="12.7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ht="12.7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ht="12.7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ht="12.7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ht="12.7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ht="12.7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ht="12.7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ht="12.7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ht="12.7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ht="12.7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ht="12.7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ht="12.7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ht="12.7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ht="12.7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ht="12.7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ht="12.7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ht="12.7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ht="12.7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ht="12.7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ht="12.7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ht="12.7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ht="12.7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ht="12.7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ht="12.7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ht="12.7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ht="12.7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ht="12.7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ht="12.7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ht="12.7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ht="12.7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ht="12.7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ht="12.7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ht="12.7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ht="12.7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ht="12.7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ht="12.7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ht="12.7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ht="12.7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ht="12.7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ht="12.7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ht="12.7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ht="12.7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ht="12.7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ht="12.7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ht="12.7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ht="12.7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ht="12.7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ht="12.7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ht="12.7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ht="12.7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ht="12.7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ht="12.7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ht="12.7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ht="12.7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ht="12.7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ht="12.7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ht="12.7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ht="12.7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ht="12.7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ht="12.7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ht="12.7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ht="12.7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ht="12.7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ht="12.7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ht="12.7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ht="12.7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ht="12.7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ht="12.7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ht="12.7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ht="12.7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ht="12.7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ht="12.7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ht="12.7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ht="12.7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ht="12.7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ht="12.7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ht="12.7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ht="12.7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ht="12.7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ht="12.7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ht="12.7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ht="12.7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ht="12.7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ht="12.7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ht="12.7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ht="12.7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ht="12.7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ht="12.7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ht="12.7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ht="12.7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ht="12.7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ht="12.7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ht="12.7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ht="12.7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ht="12.7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ht="12.7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ht="12.7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ht="12.7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ht="12.7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ht="12.7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ht="12.7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ht="12.7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ht="12.7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ht="12.7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ht="12.7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ht="12.7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ht="12.7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ht="12.7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ht="12.7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ht="12.7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ht="12.7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ht="12.7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ht="12.7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ht="12.7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ht="12.7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ht="12.7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ht="12.7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ht="12.7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ht="12.7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ht="12.7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ht="12.7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ht="12.7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ht="12.7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ht="12.7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ht="12.7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ht="12.7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ht="12.7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ht="12.7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ht="12.7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ht="12.7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ht="12.7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ht="12.7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ht="12.7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ht="12.7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ht="12.7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ht="12.7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ht="12.7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ht="12.7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ht="12.7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ht="12.7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ht="12.7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ht="12.7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ht="12.7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ht="12.7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ht="12.7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ht="12.7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ht="12.7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ht="12.7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ht="12.7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ht="12.7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ht="12.7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ht="12.7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ht="12.7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ht="12.7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ht="12.7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ht="12.7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ht="12.7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ht="12.7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ht="12.7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ht="12.7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ht="12.7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ht="12.7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ht="12.7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ht="12.7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ht="12.7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ht="12.7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ht="12.7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ht="12.7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ht="12.7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ht="12.7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ht="12.7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ht="12.7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ht="12.7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ht="12.7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ht="12.7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ht="12.7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ht="12.7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ht="12.7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ht="12.7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ht="12.7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ht="12.7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ht="12.7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ht="12.7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ht="12.7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ht="12.7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ht="12.7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ht="12.7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ht="12.7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ht="12.7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ht="12.7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ht="12.7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ht="12.7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ht="12.7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ht="12.7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ht="12.7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ht="12.7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ht="12.7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ht="12.7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ht="12.7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ht="12.7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ht="12.7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ht="12.7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ht="12.7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ht="12.7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ht="12.7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ht="12.7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ht="12.7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ht="12.7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ht="12.7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ht="12.7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ht="12.7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ht="12.7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ht="12.7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ht="12.7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ht="12.7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ht="12.7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ht="12.7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ht="12.7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ht="12.7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ht="12.7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ht="12.7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ht="12.7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ht="12.7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ht="12.7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ht="12.7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ht="12.7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ht="12.7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ht="12.7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ht="12.7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ht="12.7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ht="12.7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ht="12.7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ht="12.7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ht="12.7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ht="12.7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ht="12.7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ht="12.7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ht="12.7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ht="12.7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ht="12.7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ht="12.7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ht="12.7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ht="12.7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ht="12.7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ht="12.7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ht="12.7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ht="12.7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ht="12.7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ht="12.7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ht="12.7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ht="12.7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ht="12.7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ht="12.7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ht="12.7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ht="12.7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ht="12.7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ht="12.7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ht="12.7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ht="12.7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ht="12.7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ht="12.7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ht="12.7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ht="12.7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ht="12.7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ht="12.7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ht="12.7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ht="12.7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ht="12.7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ht="12.7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ht="12.7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ht="12.7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ht="12.7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ht="12.7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ht="12.7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ht="12.7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ht="12.7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ht="12.7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ht="12.7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ht="12.7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ht="12.7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ht="12.7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ht="12.7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ht="12.7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ht="12.7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ht="12.7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ht="12.7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ht="12.7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ht="12.7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ht="12.7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ht="12.7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ht="12.7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ht="12.7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ht="12.7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ht="12.7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ht="12.7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ht="12.7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ht="12.7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ht="12.7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ht="12.7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ht="12.7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ht="12.7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ht="12.7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ht="12.7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ht="12.7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ht="12.7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ht="12.7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ht="12.7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ht="12.7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ht="12.7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ht="12.7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ht="12.7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ht="12.7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ht="12.7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ht="12.7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ht="12.7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ht="12.7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ht="12.7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ht="12.7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ht="12.7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ht="12.7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ht="12.7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ht="12.7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ht="12.7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ht="12.7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ht="12.7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ht="12.7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ht="12.7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ht="12.7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ht="12.7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ht="12.7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ht="12.7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ht="12.7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ht="12.7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ht="12.7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ht="12.7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ht="12.7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ht="12.7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ht="12.7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ht="12.7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ht="12.7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ht="12.7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ht="12.7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ht="12.7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ht="12.7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ht="12.7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ht="12.7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ht="12.7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ht="12.7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ht="12.7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ht="12.7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ht="12.7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ht="12.7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ht="12.7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ht="12.7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ht="12.7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ht="12.7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ht="12.7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ht="12.7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ht="12.7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ht="12.7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ht="12.7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ht="12.7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ht="12.7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ht="12.7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ht="12.7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ht="12.7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ht="12.7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ht="12.7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ht="12.7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ht="12.7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ht="12.7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ht="12.7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ht="12.7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ht="12.7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ht="12.7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ht="12.7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ht="12.7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ht="12.7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ht="12.7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ht="12.7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ht="12.7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ht="12.7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ht="12.7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ht="12.7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ht="12.7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ht="12.7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ht="12.7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ht="12.7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ht="12.7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ht="12.7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ht="12.7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ht="12.7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ht="12.7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ht="12.7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ht="12.7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ht="12.7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ht="12.7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ht="12.7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ht="12.7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ht="12.7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ht="12.7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ht="12.7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ht="12.7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ht="12.7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ht="12.7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ht="12.7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ht="12.7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ht="12.7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ht="12.7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ht="12.7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ht="12.7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ht="12.7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ht="12.7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ht="12.7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ht="12.7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ht="12.7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ht="12.7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ht="12.7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ht="12.7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ht="12.7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ht="12.7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ht="12.7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ht="12.7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ht="12.7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ht="12.7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ht="12.7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ht="12.7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ht="12.7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ht="12.7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ht="12.7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ht="12.7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ht="12.7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ht="12.7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ht="12.7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ht="12.7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mergeCells count="105">
    <mergeCell ref="N4:Q4"/>
    <mergeCell ref="N5:Q5"/>
    <mergeCell ref="P7:Q7"/>
    <mergeCell ref="M8:Q8"/>
    <mergeCell ref="N11:Q11"/>
    <mergeCell ref="N12:Q12"/>
    <mergeCell ref="P13:Q13"/>
    <mergeCell ref="P14:Q14"/>
    <mergeCell ref="M15:Q15"/>
    <mergeCell ref="N18:Q18"/>
    <mergeCell ref="N19:Q19"/>
    <mergeCell ref="P20:Q20"/>
    <mergeCell ref="P21:Q21"/>
    <mergeCell ref="M22:Q22"/>
    <mergeCell ref="H12:K12"/>
    <mergeCell ref="J13:K13"/>
    <mergeCell ref="J14:K14"/>
    <mergeCell ref="G15:K15"/>
    <mergeCell ref="H18:K18"/>
    <mergeCell ref="H19:K19"/>
    <mergeCell ref="J20:K20"/>
    <mergeCell ref="J21:K21"/>
    <mergeCell ref="G22:K22"/>
    <mergeCell ref="H25:K25"/>
    <mergeCell ref="H26:K26"/>
    <mergeCell ref="J27:K27"/>
    <mergeCell ref="J28:K28"/>
    <mergeCell ref="G29:K29"/>
    <mergeCell ref="D20:E20"/>
    <mergeCell ref="D21:E21"/>
    <mergeCell ref="A22:E22"/>
    <mergeCell ref="B25:E25"/>
    <mergeCell ref="B26:E26"/>
    <mergeCell ref="D27:E27"/>
    <mergeCell ref="D28:E28"/>
    <mergeCell ref="D42:E42"/>
    <mergeCell ref="A43:E43"/>
    <mergeCell ref="B46:E46"/>
    <mergeCell ref="B47:E47"/>
    <mergeCell ref="D48:E48"/>
    <mergeCell ref="D49:E49"/>
    <mergeCell ref="A29:E29"/>
    <mergeCell ref="B32:E32"/>
    <mergeCell ref="B33:E33"/>
    <mergeCell ref="D34:E34"/>
    <mergeCell ref="D35:E35"/>
    <mergeCell ref="A36:E36"/>
    <mergeCell ref="B39:E39"/>
    <mergeCell ref="M43:Q43"/>
    <mergeCell ref="N46:Q46"/>
    <mergeCell ref="P34:Q34"/>
    <mergeCell ref="P35:Q35"/>
    <mergeCell ref="M36:Q36"/>
    <mergeCell ref="N39:Q39"/>
    <mergeCell ref="N40:Q40"/>
    <mergeCell ref="P41:Q41"/>
    <mergeCell ref="P42:Q42"/>
    <mergeCell ref="A1:E1"/>
    <mergeCell ref="G1:K1"/>
    <mergeCell ref="M1:Q1"/>
    <mergeCell ref="B4:E4"/>
    <mergeCell ref="H4:K4"/>
    <mergeCell ref="B5:E5"/>
    <mergeCell ref="D6:E6"/>
    <mergeCell ref="P6:Q6"/>
    <mergeCell ref="H5:K5"/>
    <mergeCell ref="J6:K6"/>
    <mergeCell ref="D7:E7"/>
    <mergeCell ref="J7:K7"/>
    <mergeCell ref="A8:E8"/>
    <mergeCell ref="G8:K8"/>
    <mergeCell ref="H11:K11"/>
    <mergeCell ref="B11:E11"/>
    <mergeCell ref="B12:E12"/>
    <mergeCell ref="D13:E13"/>
    <mergeCell ref="D14:E14"/>
    <mergeCell ref="A15:E15"/>
    <mergeCell ref="B18:E18"/>
    <mergeCell ref="B19:E19"/>
    <mergeCell ref="N25:Q25"/>
    <mergeCell ref="N26:Q26"/>
    <mergeCell ref="P27:Q27"/>
    <mergeCell ref="P28:Q28"/>
    <mergeCell ref="M29:Q29"/>
    <mergeCell ref="N32:Q32"/>
    <mergeCell ref="N33:Q33"/>
    <mergeCell ref="B40:E40"/>
    <mergeCell ref="D41:E41"/>
    <mergeCell ref="H32:K32"/>
    <mergeCell ref="H33:K33"/>
    <mergeCell ref="J34:K34"/>
    <mergeCell ref="J35:K35"/>
    <mergeCell ref="G36:K36"/>
    <mergeCell ref="H39:K39"/>
    <mergeCell ref="H40:K40"/>
    <mergeCell ref="J48:K48"/>
    <mergeCell ref="J49:K49"/>
    <mergeCell ref="J41:K41"/>
    <mergeCell ref="J42:K42"/>
    <mergeCell ref="G43:K43"/>
    <mergeCell ref="H46:K46"/>
    <mergeCell ref="H47:K47"/>
    <mergeCell ref="N47:Q47"/>
    <mergeCell ref="P48:Q48"/>
    <mergeCell ref="P49:Q49"/>
  </mergeCells>
  <printOptions/>
  <pageMargins bottom="0.0" footer="0.0" header="0.0" left="0.2755905511811024" right="0.1968503937007874" top="0.5905511811023623"/>
  <pageSetup fitToHeight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5" width="6.57"/>
    <col customWidth="1" min="6" max="6" width="1.29"/>
    <col customWidth="1" min="7" max="11" width="6.57"/>
    <col customWidth="1" min="12" max="12" width="1.29"/>
    <col customWidth="1" min="13" max="17" width="6.57"/>
    <col customWidth="1" min="18" max="18" width="3.86"/>
    <col customWidth="1" min="19" max="26" width="7.71"/>
  </cols>
  <sheetData>
    <row r="1" ht="16.5" customHeight="1">
      <c r="A1" s="136" t="str">
        <f>UPPER('Cardiac Drugs - Table 1'!B26)</f>
        <v>ADRENALINE</v>
      </c>
      <c r="B1" s="94"/>
      <c r="C1" s="94"/>
      <c r="D1" s="94"/>
      <c r="E1" s="95"/>
      <c r="F1" s="97"/>
      <c r="G1" s="136" t="str">
        <f>UPPER('Cardiac Drugs - Table 1'!B28)</f>
        <v>ADRENALINE</v>
      </c>
      <c r="H1" s="94"/>
      <c r="I1" s="94"/>
      <c r="J1" s="94"/>
      <c r="K1" s="95"/>
      <c r="L1" s="97"/>
      <c r="M1" s="136" t="str">
        <f>UPPER('Cardiac Drugs - Table 1'!B27)</f>
        <v>NORADRENALINE</v>
      </c>
      <c r="N1" s="94"/>
      <c r="O1" s="94"/>
      <c r="P1" s="94"/>
      <c r="Q1" s="95"/>
      <c r="R1" s="97"/>
      <c r="S1" s="97"/>
      <c r="T1" s="97"/>
      <c r="U1" s="97"/>
      <c r="V1" s="97"/>
      <c r="W1" s="97"/>
      <c r="X1" s="97"/>
      <c r="Y1" s="97"/>
      <c r="Z1" s="97"/>
    </row>
    <row r="2" ht="15.75" customHeight="1">
      <c r="A2" s="98">
        <f>'Cardiac Drugs - Table 1'!E26</f>
        <v>0.9</v>
      </c>
      <c r="B2" s="99" t="s">
        <v>138</v>
      </c>
      <c r="C2" s="99"/>
      <c r="D2" s="99"/>
      <c r="E2" s="100"/>
      <c r="F2" s="97"/>
      <c r="G2" s="98">
        <f>'Cardiac Drugs - Table 1'!E28</f>
        <v>3</v>
      </c>
      <c r="H2" s="99" t="s">
        <v>138</v>
      </c>
      <c r="I2" s="99"/>
      <c r="J2" s="99"/>
      <c r="K2" s="100"/>
      <c r="L2" s="97"/>
      <c r="M2" s="98">
        <f>'Cardiac Drugs - Table 1'!E27</f>
        <v>0.9</v>
      </c>
      <c r="N2" s="99" t="s">
        <v>138</v>
      </c>
      <c r="O2" s="99"/>
      <c r="P2" s="99"/>
      <c r="Q2" s="100"/>
      <c r="R2" s="97"/>
      <c r="S2" s="97"/>
      <c r="T2" s="97"/>
      <c r="U2" s="97"/>
      <c r="V2" s="97"/>
      <c r="W2" s="97"/>
      <c r="X2" s="97"/>
      <c r="Y2" s="97"/>
      <c r="Z2" s="97"/>
    </row>
    <row r="3" ht="15.75" customHeight="1">
      <c r="A3" s="101" t="s">
        <v>139</v>
      </c>
      <c r="B3" s="102" t="s">
        <v>140</v>
      </c>
      <c r="C3" s="103">
        <f>'Cardiac Drugs - Table 1'!H26</f>
        <v>0.1</v>
      </c>
      <c r="D3" s="104" t="s">
        <v>141</v>
      </c>
      <c r="E3" s="105"/>
      <c r="F3" s="97"/>
      <c r="G3" s="101" t="s">
        <v>139</v>
      </c>
      <c r="H3" s="102" t="s">
        <v>140</v>
      </c>
      <c r="I3" s="103">
        <f>'Cardiac Drugs - Table 1'!H28</f>
        <v>0.3333333333</v>
      </c>
      <c r="J3" s="104" t="s">
        <v>141</v>
      </c>
      <c r="K3" s="105"/>
      <c r="L3" s="97"/>
      <c r="M3" s="101" t="s">
        <v>139</v>
      </c>
      <c r="N3" s="102" t="s">
        <v>140</v>
      </c>
      <c r="O3" s="103">
        <f>'Cardiac Drugs - Table 1'!H27</f>
        <v>0.1</v>
      </c>
      <c r="P3" s="104" t="s">
        <v>141</v>
      </c>
      <c r="Q3" s="105"/>
      <c r="R3" s="97"/>
      <c r="S3" s="97"/>
      <c r="T3" s="97"/>
      <c r="U3" s="97"/>
      <c r="V3" s="97"/>
      <c r="W3" s="97"/>
      <c r="X3" s="97"/>
      <c r="Y3" s="97"/>
      <c r="Z3" s="97"/>
    </row>
    <row r="4" ht="15.75" customHeight="1">
      <c r="A4" s="106" t="s">
        <v>142</v>
      </c>
      <c r="B4" s="107" t="str">
        <f>UPPER('Cardiac Drugs - Table 1'!C1)</f>
        <v/>
      </c>
      <c r="C4" s="108"/>
      <c r="D4" s="108"/>
      <c r="E4" s="109"/>
      <c r="F4" s="97"/>
      <c r="G4" s="106" t="s">
        <v>142</v>
      </c>
      <c r="H4" s="107" t="str">
        <f>UPPER('Cardiac Drugs - Table 1'!C1)</f>
        <v/>
      </c>
      <c r="I4" s="108"/>
      <c r="J4" s="108"/>
      <c r="K4" s="109"/>
      <c r="L4" s="97"/>
      <c r="M4" s="106" t="s">
        <v>142</v>
      </c>
      <c r="N4" s="107" t="str">
        <f>UPPER('Cardiac Drugs - Table 1'!C1)</f>
        <v/>
      </c>
      <c r="O4" s="108"/>
      <c r="P4" s="108"/>
      <c r="Q4" s="109"/>
      <c r="R4" s="97"/>
      <c r="S4" s="97"/>
      <c r="T4" s="97"/>
      <c r="U4" s="97"/>
      <c r="V4" s="97"/>
      <c r="W4" s="97"/>
      <c r="X4" s="97"/>
      <c r="Y4" s="97"/>
      <c r="Z4" s="97"/>
    </row>
    <row r="5" ht="15.75" customHeight="1">
      <c r="A5" s="110" t="s">
        <v>143</v>
      </c>
      <c r="B5" s="111" t="str">
        <f>'Cardiac Drugs - Table 1'!C2</f>
        <v/>
      </c>
      <c r="C5" s="112"/>
      <c r="D5" s="112"/>
      <c r="E5" s="113"/>
      <c r="F5" s="97"/>
      <c r="G5" s="110" t="s">
        <v>143</v>
      </c>
      <c r="H5" s="111" t="str">
        <f>'Cardiac Drugs - Table 1'!C2</f>
        <v/>
      </c>
      <c r="I5" s="112"/>
      <c r="J5" s="112"/>
      <c r="K5" s="113"/>
      <c r="L5" s="97"/>
      <c r="M5" s="110" t="s">
        <v>143</v>
      </c>
      <c r="N5" s="111" t="str">
        <f>'Cardiac Drugs - Table 1'!C2</f>
        <v/>
      </c>
      <c r="O5" s="112"/>
      <c r="P5" s="112"/>
      <c r="Q5" s="113"/>
      <c r="R5" s="97"/>
      <c r="S5" s="97"/>
      <c r="T5" s="97"/>
      <c r="U5" s="97"/>
      <c r="V5" s="97"/>
      <c r="W5" s="97"/>
      <c r="X5" s="97"/>
      <c r="Y5" s="97"/>
      <c r="Z5" s="97"/>
    </row>
    <row r="6" ht="15.75" customHeight="1">
      <c r="A6" s="114" t="s">
        <v>144</v>
      </c>
      <c r="B6" s="115" t="str">
        <f>CONCAT('Cardiac Drugs - Table 1'!C3)</f>
        <v>#N/A</v>
      </c>
      <c r="C6" s="116" t="s">
        <v>145</v>
      </c>
      <c r="D6" s="117" t="str">
        <f>CONCAT('Cardiac Drugs - Table 1'!G2)</f>
        <v>#N/A</v>
      </c>
      <c r="E6" s="118"/>
      <c r="F6" s="97"/>
      <c r="G6" s="114" t="s">
        <v>144</v>
      </c>
      <c r="H6" s="115" t="str">
        <f>CONCAT('Cardiac Drugs - Table 1'!C3)</f>
        <v>#N/A</v>
      </c>
      <c r="I6" s="116" t="s">
        <v>145</v>
      </c>
      <c r="J6" s="117" t="str">
        <f>CONCAT('Cardiac Drugs - Table 1'!G2)</f>
        <v>#N/A</v>
      </c>
      <c r="K6" s="118"/>
      <c r="L6" s="97"/>
      <c r="M6" s="114" t="s">
        <v>144</v>
      </c>
      <c r="N6" s="115" t="str">
        <f>CONCAT('Cardiac Drugs - Table 1'!C3)</f>
        <v>#N/A</v>
      </c>
      <c r="O6" s="116" t="s">
        <v>145</v>
      </c>
      <c r="P6" s="117" t="str">
        <f>CONCAT('Cardiac Drugs - Table 1'!G2)</f>
        <v>#N/A</v>
      </c>
      <c r="Q6" s="118"/>
      <c r="R6" s="97"/>
      <c r="S6" s="97"/>
      <c r="T6" s="97"/>
      <c r="U6" s="97"/>
      <c r="V6" s="97"/>
      <c r="W6" s="97"/>
      <c r="X6" s="97"/>
      <c r="Y6" s="97"/>
      <c r="Z6" s="97"/>
    </row>
    <row r="7" ht="16.5" customHeight="1">
      <c r="A7" s="119" t="s">
        <v>146</v>
      </c>
      <c r="B7" s="120">
        <f>'Cardiac Drugs - Table 1'!G1</f>
        <v>45309</v>
      </c>
      <c r="C7" s="121" t="s">
        <v>147</v>
      </c>
      <c r="D7" s="117" t="str">
        <f>CONCAT('Cardiac Drugs - Table 1'!G3)</f>
        <v>#N/A</v>
      </c>
      <c r="E7" s="118"/>
      <c r="F7" s="97"/>
      <c r="G7" s="119" t="s">
        <v>146</v>
      </c>
      <c r="H7" s="122">
        <f>'Cardiac Drugs - Table 1'!G1</f>
        <v>45309</v>
      </c>
      <c r="I7" s="121" t="s">
        <v>147</v>
      </c>
      <c r="J7" s="117" t="str">
        <f>CONCAT('Cardiac Drugs - Table 1'!G3)</f>
        <v>#N/A</v>
      </c>
      <c r="K7" s="118"/>
      <c r="L7" s="97"/>
      <c r="M7" s="119" t="s">
        <v>146</v>
      </c>
      <c r="N7" s="122">
        <f>'Cardiac Drugs - Table 1'!G1</f>
        <v>45309</v>
      </c>
      <c r="O7" s="121" t="s">
        <v>147</v>
      </c>
      <c r="P7" s="117" t="str">
        <f>CONCAT('Cardiac Drugs - Table 1'!G3)</f>
        <v>#N/A</v>
      </c>
      <c r="Q7" s="118"/>
      <c r="R7" s="97"/>
      <c r="S7" s="97"/>
      <c r="T7" s="97"/>
      <c r="U7" s="97"/>
      <c r="V7" s="97"/>
      <c r="W7" s="97"/>
      <c r="X7" s="97"/>
      <c r="Y7" s="97"/>
      <c r="Z7" s="97"/>
    </row>
    <row r="8" ht="16.5" customHeight="1">
      <c r="A8" s="136" t="str">
        <f>UPPER('Cardiac Drugs - Table 1'!B29)</f>
        <v>NORADRENALINE</v>
      </c>
      <c r="B8" s="94"/>
      <c r="C8" s="94"/>
      <c r="D8" s="94"/>
      <c r="E8" s="95"/>
      <c r="F8" s="97"/>
      <c r="G8" s="136" t="str">
        <f>UPPER('Cardiac Drugs - Table 1'!B31)</f>
        <v>DOBUTAMINE</v>
      </c>
      <c r="H8" s="94"/>
      <c r="I8" s="94"/>
      <c r="J8" s="94"/>
      <c r="K8" s="95"/>
      <c r="L8" s="97"/>
      <c r="M8" s="136" t="str">
        <f>UPPER('Cardiac Drugs - Table 1'!B32)</f>
        <v>DOBUTAMINE</v>
      </c>
      <c r="N8" s="94"/>
      <c r="O8" s="94"/>
      <c r="P8" s="94"/>
      <c r="Q8" s="95"/>
      <c r="R8" s="97"/>
      <c r="S8" s="97"/>
      <c r="T8" s="97"/>
      <c r="U8" s="97"/>
      <c r="V8" s="97"/>
      <c r="W8" s="97"/>
      <c r="X8" s="97"/>
      <c r="Y8" s="97"/>
      <c r="Z8" s="97"/>
    </row>
    <row r="9" ht="15.75" customHeight="1">
      <c r="A9" s="98">
        <f>'Cardiac Drugs - Table 1'!E29</f>
        <v>3</v>
      </c>
      <c r="B9" s="99" t="s">
        <v>138</v>
      </c>
      <c r="C9" s="99"/>
      <c r="D9" s="99"/>
      <c r="E9" s="100"/>
      <c r="F9" s="97"/>
      <c r="G9" s="98">
        <f>'Cardiac Drugs - Table 1'!E31</f>
        <v>45</v>
      </c>
      <c r="H9" s="99" t="s">
        <v>138</v>
      </c>
      <c r="I9" s="99"/>
      <c r="J9" s="99"/>
      <c r="K9" s="100"/>
      <c r="L9" s="97"/>
      <c r="M9" s="98">
        <f>'Cardiac Drugs - Table 1'!E32</f>
        <v>250</v>
      </c>
      <c r="N9" s="99" t="s">
        <v>138</v>
      </c>
      <c r="O9" s="99"/>
      <c r="P9" s="99"/>
      <c r="Q9" s="100"/>
      <c r="R9" s="97"/>
      <c r="S9" s="97"/>
      <c r="T9" s="97"/>
      <c r="U9" s="97"/>
      <c r="V9" s="97"/>
      <c r="W9" s="97"/>
      <c r="X9" s="97"/>
      <c r="Y9" s="97"/>
      <c r="Z9" s="97"/>
    </row>
    <row r="10" ht="15.75" customHeight="1">
      <c r="A10" s="101" t="s">
        <v>139</v>
      </c>
      <c r="B10" s="102" t="s">
        <v>140</v>
      </c>
      <c r="C10" s="103">
        <f>'Cardiac Drugs - Table 1'!H29</f>
        <v>0.3333333333</v>
      </c>
      <c r="D10" s="104" t="s">
        <v>141</v>
      </c>
      <c r="E10" s="105"/>
      <c r="F10" s="97"/>
      <c r="G10" s="101" t="s">
        <v>139</v>
      </c>
      <c r="H10" s="102" t="s">
        <v>140</v>
      </c>
      <c r="I10" s="103">
        <f>'Cardiac Drugs - Table 1'!H31</f>
        <v>5</v>
      </c>
      <c r="J10" s="104" t="s">
        <v>141</v>
      </c>
      <c r="K10" s="105"/>
      <c r="L10" s="97"/>
      <c r="M10" s="101" t="s">
        <v>139</v>
      </c>
      <c r="N10" s="102" t="s">
        <v>140</v>
      </c>
      <c r="O10" s="103">
        <f>'Cardiac Drugs - Table 1'!H32</f>
        <v>27.77777778</v>
      </c>
      <c r="P10" s="104" t="s">
        <v>141</v>
      </c>
      <c r="Q10" s="105"/>
      <c r="R10" s="97"/>
      <c r="S10" s="97"/>
      <c r="T10" s="97"/>
      <c r="U10" s="97"/>
      <c r="V10" s="97"/>
      <c r="W10" s="97"/>
      <c r="X10" s="97"/>
      <c r="Y10" s="97"/>
      <c r="Z10" s="97"/>
    </row>
    <row r="11" ht="15.75" customHeight="1">
      <c r="A11" s="106" t="s">
        <v>142</v>
      </c>
      <c r="B11" s="107" t="str">
        <f>UPPER('Cardiac Drugs - Table 1'!C1)</f>
        <v/>
      </c>
      <c r="C11" s="108"/>
      <c r="D11" s="108"/>
      <c r="E11" s="109"/>
      <c r="F11" s="97"/>
      <c r="G11" s="106" t="s">
        <v>142</v>
      </c>
      <c r="H11" s="107" t="str">
        <f>UPPER('Cardiac Drugs - Table 1'!C1)</f>
        <v/>
      </c>
      <c r="I11" s="108"/>
      <c r="J11" s="108"/>
      <c r="K11" s="109"/>
      <c r="L11" s="97"/>
      <c r="M11" s="106" t="s">
        <v>142</v>
      </c>
      <c r="N11" s="107" t="str">
        <f>UPPER('Cardiac Drugs - Table 1'!C1)</f>
        <v/>
      </c>
      <c r="O11" s="108"/>
      <c r="P11" s="108"/>
      <c r="Q11" s="109"/>
      <c r="R11" s="97"/>
      <c r="S11" s="97"/>
      <c r="T11" s="97"/>
      <c r="U11" s="97"/>
      <c r="V11" s="97"/>
      <c r="W11" s="97"/>
      <c r="X11" s="97"/>
      <c r="Y11" s="97"/>
      <c r="Z11" s="97"/>
    </row>
    <row r="12" ht="15.75" customHeight="1">
      <c r="A12" s="110" t="s">
        <v>143</v>
      </c>
      <c r="B12" s="111" t="str">
        <f>'Cardiac Drugs - Table 1'!C2</f>
        <v/>
      </c>
      <c r="C12" s="112"/>
      <c r="D12" s="112"/>
      <c r="E12" s="113"/>
      <c r="F12" s="97"/>
      <c r="G12" s="110" t="s">
        <v>143</v>
      </c>
      <c r="H12" s="111" t="str">
        <f>'Cardiac Drugs - Table 1'!C2</f>
        <v/>
      </c>
      <c r="I12" s="112"/>
      <c r="J12" s="112"/>
      <c r="K12" s="113"/>
      <c r="L12" s="97"/>
      <c r="M12" s="110" t="s">
        <v>143</v>
      </c>
      <c r="N12" s="111" t="str">
        <f>'Cardiac Drugs - Table 1'!C2</f>
        <v/>
      </c>
      <c r="O12" s="112"/>
      <c r="P12" s="112"/>
      <c r="Q12" s="113"/>
      <c r="R12" s="97"/>
      <c r="S12" s="97"/>
      <c r="T12" s="97"/>
      <c r="U12" s="97"/>
      <c r="V12" s="97"/>
      <c r="W12" s="97"/>
      <c r="X12" s="97"/>
      <c r="Y12" s="97"/>
      <c r="Z12" s="97"/>
    </row>
    <row r="13" ht="15.75" customHeight="1">
      <c r="A13" s="114" t="s">
        <v>144</v>
      </c>
      <c r="B13" s="115" t="str">
        <f>CONCAT('Cardiac Drugs - Table 1'!C3)</f>
        <v>#N/A</v>
      </c>
      <c r="C13" s="116" t="s">
        <v>145</v>
      </c>
      <c r="D13" s="117" t="str">
        <f>CONCAT('Cardiac Drugs - Table 1'!G2)</f>
        <v>#N/A</v>
      </c>
      <c r="E13" s="118"/>
      <c r="F13" s="97"/>
      <c r="G13" s="114" t="s">
        <v>144</v>
      </c>
      <c r="H13" s="115" t="str">
        <f>CONCAT('Cardiac Drugs - Table 1'!C3)</f>
        <v>#N/A</v>
      </c>
      <c r="I13" s="116" t="s">
        <v>145</v>
      </c>
      <c r="J13" s="117" t="str">
        <f>CONCAT('Cardiac Drugs - Table 1'!G2)</f>
        <v>#N/A</v>
      </c>
      <c r="K13" s="118"/>
      <c r="L13" s="97"/>
      <c r="M13" s="114" t="s">
        <v>144</v>
      </c>
      <c r="N13" s="115" t="str">
        <f>CONCAT('Cardiac Drugs - Table 1'!C3)</f>
        <v>#N/A</v>
      </c>
      <c r="O13" s="116" t="s">
        <v>145</v>
      </c>
      <c r="P13" s="117" t="str">
        <f>CONCAT('Cardiac Drugs - Table 1'!G2)</f>
        <v>#N/A</v>
      </c>
      <c r="Q13" s="118"/>
      <c r="R13" s="97"/>
      <c r="S13" s="97"/>
      <c r="T13" s="97"/>
      <c r="U13" s="97"/>
      <c r="V13" s="97"/>
      <c r="W13" s="97"/>
      <c r="X13" s="97"/>
      <c r="Y13" s="97"/>
      <c r="Z13" s="97"/>
    </row>
    <row r="14" ht="16.5" customHeight="1">
      <c r="A14" s="119" t="s">
        <v>146</v>
      </c>
      <c r="B14" s="122">
        <f>'Cardiac Drugs - Table 1'!G1</f>
        <v>45309</v>
      </c>
      <c r="C14" s="121" t="s">
        <v>147</v>
      </c>
      <c r="D14" s="117" t="str">
        <f>CONCAT('Cardiac Drugs - Table 1'!G3)</f>
        <v>#N/A</v>
      </c>
      <c r="E14" s="118"/>
      <c r="F14" s="97"/>
      <c r="G14" s="119" t="s">
        <v>146</v>
      </c>
      <c r="H14" s="122">
        <f>'Cardiac Drugs - Table 1'!G1</f>
        <v>45309</v>
      </c>
      <c r="I14" s="121" t="s">
        <v>147</v>
      </c>
      <c r="J14" s="117" t="str">
        <f>CONCAT('Cardiac Drugs - Table 1'!G3)</f>
        <v>#N/A</v>
      </c>
      <c r="K14" s="118"/>
      <c r="L14" s="97"/>
      <c r="M14" s="119" t="s">
        <v>146</v>
      </c>
      <c r="N14" s="122">
        <f>'Cardiac Drugs - Table 1'!G1</f>
        <v>45309</v>
      </c>
      <c r="O14" s="121" t="s">
        <v>147</v>
      </c>
      <c r="P14" s="117" t="str">
        <f>CONCAT('Cardiac Drugs - Table 1'!G3)</f>
        <v>#N/A</v>
      </c>
      <c r="Q14" s="118"/>
      <c r="R14" s="97"/>
      <c r="S14" s="97"/>
      <c r="T14" s="97"/>
      <c r="U14" s="97"/>
      <c r="V14" s="97"/>
      <c r="W14" s="97"/>
      <c r="X14" s="97"/>
      <c r="Y14" s="97"/>
      <c r="Z14" s="97"/>
    </row>
    <row r="15" ht="16.5" customHeight="1">
      <c r="A15" s="136" t="str">
        <f>UPPER('Cardiac Drugs - Table 1'!B33)</f>
        <v>DOPAMINE</v>
      </c>
      <c r="B15" s="94"/>
      <c r="C15" s="94"/>
      <c r="D15" s="94"/>
      <c r="E15" s="95"/>
      <c r="F15" s="97"/>
      <c r="G15" s="136" t="str">
        <f>UPPER('Cardiac Drugs - Table 1'!B34)</f>
        <v>DOPAMINE</v>
      </c>
      <c r="H15" s="94"/>
      <c r="I15" s="94"/>
      <c r="J15" s="94"/>
      <c r="K15" s="95"/>
      <c r="L15" s="97"/>
      <c r="M15" s="136" t="str">
        <f>UPPER('Cardiac Drugs - Table 1'!B36)</f>
        <v>GTN</v>
      </c>
      <c r="N15" s="94"/>
      <c r="O15" s="94"/>
      <c r="P15" s="94"/>
      <c r="Q15" s="95"/>
      <c r="R15" s="97"/>
      <c r="S15" s="97"/>
      <c r="T15" s="97"/>
      <c r="U15" s="97"/>
      <c r="V15" s="97"/>
      <c r="W15" s="97"/>
      <c r="X15" s="97"/>
      <c r="Y15" s="97"/>
      <c r="Z15" s="97"/>
    </row>
    <row r="16" ht="15.75" customHeight="1">
      <c r="A16" s="98">
        <f>'Cardiac Drugs - Table 1'!E33</f>
        <v>90</v>
      </c>
      <c r="B16" s="99" t="s">
        <v>138</v>
      </c>
      <c r="C16" s="99"/>
      <c r="D16" s="99"/>
      <c r="E16" s="100"/>
      <c r="F16" s="97"/>
      <c r="G16" s="98">
        <f>'Cardiac Drugs - Table 1'!E34</f>
        <v>200</v>
      </c>
      <c r="H16" s="99" t="s">
        <v>138</v>
      </c>
      <c r="I16" s="99"/>
      <c r="J16" s="99"/>
      <c r="K16" s="100"/>
      <c r="L16" s="97"/>
      <c r="M16" s="98">
        <f>'Cardiac Drugs - Table 1'!E36</f>
        <v>9</v>
      </c>
      <c r="N16" s="99" t="s">
        <v>138</v>
      </c>
      <c r="O16" s="99"/>
      <c r="P16" s="99"/>
      <c r="Q16" s="100"/>
      <c r="R16" s="97"/>
      <c r="S16" s="97"/>
      <c r="T16" s="97"/>
      <c r="U16" s="97"/>
      <c r="V16" s="97"/>
      <c r="W16" s="97"/>
      <c r="X16" s="97"/>
      <c r="Y16" s="97"/>
      <c r="Z16" s="97"/>
    </row>
    <row r="17" ht="15.75" customHeight="1">
      <c r="A17" s="101" t="s">
        <v>139</v>
      </c>
      <c r="B17" s="102" t="s">
        <v>140</v>
      </c>
      <c r="C17" s="103">
        <f>'Cardiac Drugs - Table 1'!H33</f>
        <v>10</v>
      </c>
      <c r="D17" s="104" t="s">
        <v>141</v>
      </c>
      <c r="E17" s="105"/>
      <c r="F17" s="97"/>
      <c r="G17" s="101" t="s">
        <v>139</v>
      </c>
      <c r="H17" s="102" t="s">
        <v>140</v>
      </c>
      <c r="I17" s="103">
        <f>'Cardiac Drugs - Table 1'!H34</f>
        <v>22.22222222</v>
      </c>
      <c r="J17" s="104" t="s">
        <v>141</v>
      </c>
      <c r="K17" s="105"/>
      <c r="L17" s="97"/>
      <c r="M17" s="101" t="s">
        <v>139</v>
      </c>
      <c r="N17" s="102" t="s">
        <v>140</v>
      </c>
      <c r="O17" s="103">
        <f>'Cardiac Drugs - Table 1'!H36</f>
        <v>1</v>
      </c>
      <c r="P17" s="104" t="s">
        <v>141</v>
      </c>
      <c r="Q17" s="105"/>
      <c r="R17" s="97"/>
      <c r="S17" s="97"/>
      <c r="T17" s="97"/>
      <c r="U17" s="97"/>
      <c r="V17" s="97"/>
      <c r="W17" s="97"/>
      <c r="X17" s="97"/>
      <c r="Y17" s="97"/>
      <c r="Z17" s="97"/>
    </row>
    <row r="18" ht="15.75" customHeight="1">
      <c r="A18" s="106" t="s">
        <v>142</v>
      </c>
      <c r="B18" s="107" t="str">
        <f>UPPER('Cardiac Drugs - Table 1'!C1)</f>
        <v/>
      </c>
      <c r="C18" s="108"/>
      <c r="D18" s="108"/>
      <c r="E18" s="109"/>
      <c r="F18" s="97"/>
      <c r="G18" s="106" t="s">
        <v>142</v>
      </c>
      <c r="H18" s="107" t="str">
        <f>UPPER('Cardiac Drugs - Table 1'!C1)</f>
        <v/>
      </c>
      <c r="I18" s="108"/>
      <c r="J18" s="108"/>
      <c r="K18" s="109"/>
      <c r="L18" s="97"/>
      <c r="M18" s="106" t="s">
        <v>142</v>
      </c>
      <c r="N18" s="107" t="str">
        <f>UPPER('Cardiac Drugs - Table 1'!C1)</f>
        <v/>
      </c>
      <c r="O18" s="108"/>
      <c r="P18" s="108"/>
      <c r="Q18" s="109"/>
      <c r="R18" s="97"/>
      <c r="S18" s="97"/>
      <c r="T18" s="97"/>
      <c r="U18" s="97"/>
      <c r="V18" s="97"/>
      <c r="W18" s="97"/>
      <c r="X18" s="97"/>
      <c r="Y18" s="97"/>
      <c r="Z18" s="97"/>
    </row>
    <row r="19" ht="15.75" customHeight="1">
      <c r="A19" s="110" t="s">
        <v>143</v>
      </c>
      <c r="B19" s="111" t="str">
        <f>'Cardiac Drugs - Table 1'!C2</f>
        <v/>
      </c>
      <c r="C19" s="112"/>
      <c r="D19" s="112"/>
      <c r="E19" s="113"/>
      <c r="F19" s="97"/>
      <c r="G19" s="110" t="s">
        <v>143</v>
      </c>
      <c r="H19" s="111" t="str">
        <f>'Cardiac Drugs - Table 1'!C2</f>
        <v/>
      </c>
      <c r="I19" s="112"/>
      <c r="J19" s="112"/>
      <c r="K19" s="113"/>
      <c r="L19" s="97"/>
      <c r="M19" s="110" t="s">
        <v>143</v>
      </c>
      <c r="N19" s="111" t="str">
        <f>'Cardiac Drugs - Table 1'!C2</f>
        <v/>
      </c>
      <c r="O19" s="112"/>
      <c r="P19" s="112"/>
      <c r="Q19" s="113"/>
      <c r="R19" s="97"/>
      <c r="S19" s="97"/>
      <c r="T19" s="97"/>
      <c r="U19" s="97"/>
      <c r="V19" s="97"/>
      <c r="W19" s="97"/>
      <c r="X19" s="97"/>
      <c r="Y19" s="97"/>
      <c r="Z19" s="97"/>
    </row>
    <row r="20" ht="15.75" customHeight="1">
      <c r="A20" s="114" t="s">
        <v>144</v>
      </c>
      <c r="B20" s="115" t="str">
        <f>CONCAT('Cardiac Drugs - Table 1'!C3)</f>
        <v>#N/A</v>
      </c>
      <c r="C20" s="116" t="s">
        <v>145</v>
      </c>
      <c r="D20" s="117" t="str">
        <f>CONCAT('Cardiac Drugs - Table 1'!G2)</f>
        <v>#N/A</v>
      </c>
      <c r="E20" s="118"/>
      <c r="F20" s="97"/>
      <c r="G20" s="114" t="s">
        <v>144</v>
      </c>
      <c r="H20" s="115" t="str">
        <f>CONCAT('Cardiac Drugs - Table 1'!C3)</f>
        <v>#N/A</v>
      </c>
      <c r="I20" s="116" t="s">
        <v>145</v>
      </c>
      <c r="J20" s="117" t="str">
        <f>CONCAT('Cardiac Drugs - Table 1'!G2)</f>
        <v>#N/A</v>
      </c>
      <c r="K20" s="118"/>
      <c r="L20" s="97"/>
      <c r="M20" s="114" t="s">
        <v>144</v>
      </c>
      <c r="N20" s="115" t="str">
        <f>CONCAT('Cardiac Drugs - Table 1'!C3)</f>
        <v>#N/A</v>
      </c>
      <c r="O20" s="116" t="s">
        <v>145</v>
      </c>
      <c r="P20" s="117" t="str">
        <f>CONCAT('Cardiac Drugs - Table 1'!G2)</f>
        <v>#N/A</v>
      </c>
      <c r="Q20" s="118"/>
      <c r="R20" s="97"/>
      <c r="S20" s="97"/>
      <c r="T20" s="97"/>
      <c r="U20" s="97"/>
      <c r="V20" s="97"/>
      <c r="W20" s="97"/>
      <c r="X20" s="97"/>
      <c r="Y20" s="97"/>
      <c r="Z20" s="97"/>
    </row>
    <row r="21" ht="16.5" customHeight="1">
      <c r="A21" s="119" t="s">
        <v>146</v>
      </c>
      <c r="B21" s="122">
        <f>'Cardiac Drugs - Table 1'!G1</f>
        <v>45309</v>
      </c>
      <c r="C21" s="121" t="s">
        <v>147</v>
      </c>
      <c r="D21" s="117" t="str">
        <f>CONCAT('Cardiac Drugs - Table 1'!G3)</f>
        <v>#N/A</v>
      </c>
      <c r="E21" s="118"/>
      <c r="F21" s="97"/>
      <c r="G21" s="119" t="s">
        <v>146</v>
      </c>
      <c r="H21" s="122">
        <f>'Cardiac Drugs - Table 1'!G1</f>
        <v>45309</v>
      </c>
      <c r="I21" s="121" t="s">
        <v>147</v>
      </c>
      <c r="J21" s="117" t="str">
        <f>CONCAT('Cardiac Drugs - Table 1'!G3)</f>
        <v>#N/A</v>
      </c>
      <c r="K21" s="118"/>
      <c r="L21" s="97"/>
      <c r="M21" s="119" t="s">
        <v>146</v>
      </c>
      <c r="N21" s="122">
        <f>'Cardiac Drugs - Table 1'!G1</f>
        <v>45309</v>
      </c>
      <c r="O21" s="121" t="s">
        <v>147</v>
      </c>
      <c r="P21" s="117" t="str">
        <f>CONCAT('Cardiac Drugs - Table 1'!G3)</f>
        <v>#N/A</v>
      </c>
      <c r="Q21" s="118"/>
      <c r="R21" s="97"/>
      <c r="S21" s="97"/>
      <c r="T21" s="97"/>
      <c r="U21" s="97"/>
      <c r="V21" s="97"/>
      <c r="W21" s="97"/>
      <c r="X21" s="97"/>
      <c r="Y21" s="97"/>
      <c r="Z21" s="97"/>
    </row>
    <row r="22" ht="16.5" customHeight="1">
      <c r="A22" s="136" t="str">
        <f>UPPER('Cardiac Drugs - Table 1'!B38)</f>
        <v>GTN</v>
      </c>
      <c r="B22" s="94"/>
      <c r="C22" s="94"/>
      <c r="D22" s="94"/>
      <c r="E22" s="95"/>
      <c r="F22" s="97"/>
      <c r="G22" s="136" t="str">
        <f>UPPER('Cardiac Drugs - Table 1'!B37)</f>
        <v>NIPRIDE</v>
      </c>
      <c r="H22" s="94"/>
      <c r="I22" s="94"/>
      <c r="J22" s="94"/>
      <c r="K22" s="95"/>
      <c r="L22" s="97"/>
      <c r="M22" s="136" t="str">
        <f>UPPER('Cardiac Drugs - Table 1'!B39)</f>
        <v>NIPRIDE</v>
      </c>
      <c r="N22" s="94"/>
      <c r="O22" s="94"/>
      <c r="P22" s="94"/>
      <c r="Q22" s="95"/>
      <c r="R22" s="97"/>
      <c r="S22" s="97"/>
      <c r="T22" s="97"/>
      <c r="U22" s="97"/>
      <c r="V22" s="97"/>
      <c r="W22" s="97"/>
      <c r="X22" s="97"/>
      <c r="Y22" s="97"/>
      <c r="Z22" s="97"/>
    </row>
    <row r="23" ht="15.75" customHeight="1">
      <c r="A23" s="98">
        <f>'Cardiac Drugs - Table 1'!E38</f>
        <v>10</v>
      </c>
      <c r="B23" s="99" t="s">
        <v>138</v>
      </c>
      <c r="C23" s="103"/>
      <c r="D23" s="99"/>
      <c r="E23" s="100"/>
      <c r="F23" s="97"/>
      <c r="G23" s="98">
        <f>'Cardiac Drugs - Table 1'!E37</f>
        <v>9</v>
      </c>
      <c r="H23" s="99" t="s">
        <v>138</v>
      </c>
      <c r="I23" s="99"/>
      <c r="J23" s="99"/>
      <c r="K23" s="100"/>
      <c r="L23" s="97"/>
      <c r="M23" s="98">
        <f>'Cardiac Drugs - Table 1'!E39</f>
        <v>10</v>
      </c>
      <c r="N23" s="99" t="s">
        <v>138</v>
      </c>
      <c r="O23" s="99"/>
      <c r="P23" s="99"/>
      <c r="Q23" s="100"/>
      <c r="R23" s="97"/>
      <c r="S23" s="97"/>
      <c r="T23" s="97"/>
      <c r="U23" s="97"/>
      <c r="V23" s="97"/>
      <c r="W23" s="97"/>
      <c r="X23" s="97"/>
      <c r="Y23" s="97"/>
      <c r="Z23" s="97"/>
    </row>
    <row r="24" ht="15.75" customHeight="1">
      <c r="A24" s="101" t="s">
        <v>139</v>
      </c>
      <c r="B24" s="102" t="s">
        <v>140</v>
      </c>
      <c r="C24" s="103">
        <f>'Cardiac Drugs - Table 1'!H38</f>
        <v>1.111111111</v>
      </c>
      <c r="D24" s="104" t="s">
        <v>141</v>
      </c>
      <c r="E24" s="105"/>
      <c r="F24" s="97"/>
      <c r="G24" s="101" t="s">
        <v>139</v>
      </c>
      <c r="H24" s="102" t="s">
        <v>140</v>
      </c>
      <c r="I24" s="103">
        <f>'Cardiac Drugs - Table 1'!H37</f>
        <v>1</v>
      </c>
      <c r="J24" s="104" t="s">
        <v>141</v>
      </c>
      <c r="K24" s="105"/>
      <c r="L24" s="97"/>
      <c r="M24" s="101" t="s">
        <v>139</v>
      </c>
      <c r="N24" s="102" t="s">
        <v>140</v>
      </c>
      <c r="O24" s="103">
        <f>'Cardiac Drugs - Table 1'!H39</f>
        <v>1.111111111</v>
      </c>
      <c r="P24" s="104" t="s">
        <v>141</v>
      </c>
      <c r="Q24" s="105"/>
      <c r="R24" s="97"/>
      <c r="S24" s="97"/>
      <c r="T24" s="97"/>
      <c r="U24" s="97"/>
      <c r="V24" s="97"/>
      <c r="W24" s="97"/>
      <c r="X24" s="97"/>
      <c r="Y24" s="97"/>
      <c r="Z24" s="97"/>
    </row>
    <row r="25" ht="15.75" customHeight="1">
      <c r="A25" s="106" t="s">
        <v>142</v>
      </c>
      <c r="B25" s="107" t="str">
        <f>UPPER('Cardiac Drugs - Table 1'!C1)</f>
        <v/>
      </c>
      <c r="C25" s="108"/>
      <c r="D25" s="108"/>
      <c r="E25" s="109"/>
      <c r="F25" s="97"/>
      <c r="G25" s="106" t="s">
        <v>142</v>
      </c>
      <c r="H25" s="107" t="str">
        <f>UPPER('Cardiac Drugs - Table 1'!C1)</f>
        <v/>
      </c>
      <c r="I25" s="108"/>
      <c r="J25" s="108"/>
      <c r="K25" s="109"/>
      <c r="L25" s="97"/>
      <c r="M25" s="106" t="s">
        <v>142</v>
      </c>
      <c r="N25" s="107" t="str">
        <f>UPPER('Cardiac Drugs - Table 1'!C1)</f>
        <v/>
      </c>
      <c r="O25" s="108"/>
      <c r="P25" s="108"/>
      <c r="Q25" s="109"/>
      <c r="R25" s="97"/>
      <c r="S25" s="97"/>
      <c r="T25" s="97"/>
      <c r="U25" s="97"/>
      <c r="V25" s="97"/>
      <c r="W25" s="97"/>
      <c r="X25" s="97"/>
      <c r="Y25" s="97"/>
      <c r="Z25" s="97"/>
    </row>
    <row r="26" ht="15.75" customHeight="1">
      <c r="A26" s="110" t="s">
        <v>143</v>
      </c>
      <c r="B26" s="111" t="str">
        <f>'Cardiac Drugs - Table 1'!C2</f>
        <v/>
      </c>
      <c r="C26" s="112"/>
      <c r="D26" s="112"/>
      <c r="E26" s="113"/>
      <c r="F26" s="97"/>
      <c r="G26" s="110" t="s">
        <v>143</v>
      </c>
      <c r="H26" s="111" t="str">
        <f>'Cardiac Drugs - Table 1'!C2</f>
        <v/>
      </c>
      <c r="I26" s="112"/>
      <c r="J26" s="112"/>
      <c r="K26" s="113"/>
      <c r="L26" s="97"/>
      <c r="M26" s="110" t="s">
        <v>143</v>
      </c>
      <c r="N26" s="111" t="str">
        <f>'Cardiac Drugs - Table 1'!C2</f>
        <v/>
      </c>
      <c r="O26" s="112"/>
      <c r="P26" s="112"/>
      <c r="Q26" s="113"/>
      <c r="R26" s="97"/>
      <c r="S26" s="97"/>
      <c r="T26" s="97"/>
      <c r="U26" s="97"/>
      <c r="V26" s="97"/>
      <c r="W26" s="97"/>
      <c r="X26" s="97"/>
      <c r="Y26" s="97"/>
      <c r="Z26" s="97"/>
    </row>
    <row r="27" ht="15.75" customHeight="1">
      <c r="A27" s="114" t="s">
        <v>144</v>
      </c>
      <c r="B27" s="115" t="str">
        <f>CONCAT('Cardiac Drugs - Table 1'!C3)</f>
        <v>#N/A</v>
      </c>
      <c r="C27" s="116" t="s">
        <v>145</v>
      </c>
      <c r="D27" s="117" t="str">
        <f>CONCAT('Cardiac Drugs - Table 1'!G2)</f>
        <v>#N/A</v>
      </c>
      <c r="E27" s="118"/>
      <c r="F27" s="97"/>
      <c r="G27" s="114" t="s">
        <v>144</v>
      </c>
      <c r="H27" s="115" t="str">
        <f>CONCAT('Cardiac Drugs - Table 1'!C3)</f>
        <v>#N/A</v>
      </c>
      <c r="I27" s="116" t="s">
        <v>145</v>
      </c>
      <c r="J27" s="117" t="str">
        <f>CONCAT('Cardiac Drugs - Table 1'!G2)</f>
        <v>#N/A</v>
      </c>
      <c r="K27" s="118"/>
      <c r="L27" s="97"/>
      <c r="M27" s="114" t="s">
        <v>144</v>
      </c>
      <c r="N27" s="115" t="str">
        <f>CONCAT('Cardiac Drugs - Table 1'!C3)</f>
        <v>#N/A</v>
      </c>
      <c r="O27" s="116" t="s">
        <v>145</v>
      </c>
      <c r="P27" s="117" t="str">
        <f>CONCAT('Cardiac Drugs - Table 1'!G2)</f>
        <v>#N/A</v>
      </c>
      <c r="Q27" s="118"/>
      <c r="R27" s="97"/>
      <c r="S27" s="97"/>
      <c r="T27" s="97"/>
      <c r="U27" s="97"/>
      <c r="V27" s="97"/>
      <c r="W27" s="97"/>
      <c r="X27" s="97"/>
      <c r="Y27" s="97"/>
      <c r="Z27" s="97"/>
    </row>
    <row r="28" ht="16.5" customHeight="1">
      <c r="A28" s="119" t="s">
        <v>146</v>
      </c>
      <c r="B28" s="122">
        <f>'Cardiac Drugs - Table 1'!G1</f>
        <v>45309</v>
      </c>
      <c r="C28" s="121" t="s">
        <v>147</v>
      </c>
      <c r="D28" s="117" t="str">
        <f>CONCAT('Cardiac Drugs - Table 1'!G3)</f>
        <v>#N/A</v>
      </c>
      <c r="E28" s="118"/>
      <c r="F28" s="97"/>
      <c r="G28" s="119" t="s">
        <v>146</v>
      </c>
      <c r="H28" s="122">
        <f>'Cardiac Drugs - Table 1'!G1</f>
        <v>45309</v>
      </c>
      <c r="I28" s="121" t="s">
        <v>147</v>
      </c>
      <c r="J28" s="117" t="str">
        <f>CONCAT('Cardiac Drugs - Table 1'!G3)</f>
        <v>#N/A</v>
      </c>
      <c r="K28" s="118"/>
      <c r="L28" s="97"/>
      <c r="M28" s="119" t="s">
        <v>146</v>
      </c>
      <c r="N28" s="122">
        <f>'Cardiac Drugs - Table 1'!G1</f>
        <v>45309</v>
      </c>
      <c r="O28" s="121" t="s">
        <v>147</v>
      </c>
      <c r="P28" s="117" t="str">
        <f>CONCAT('Cardiac Drugs - Table 1'!G3)</f>
        <v>#N/A</v>
      </c>
      <c r="Q28" s="118"/>
      <c r="R28" s="97"/>
      <c r="S28" s="97"/>
      <c r="T28" s="97"/>
      <c r="U28" s="97"/>
      <c r="V28" s="97"/>
      <c r="W28" s="97"/>
      <c r="X28" s="97"/>
      <c r="Y28" s="97"/>
      <c r="Z28" s="97"/>
    </row>
    <row r="29" ht="16.5" customHeight="1">
      <c r="A29" s="136" t="str">
        <f>UPPER('Cardiac Drugs - Table 1'!B41)</f>
        <v>MILRINONE</v>
      </c>
      <c r="B29" s="94"/>
      <c r="C29" s="94"/>
      <c r="D29" s="94"/>
      <c r="E29" s="95"/>
      <c r="F29" s="97"/>
      <c r="G29" s="136" t="str">
        <f>UPPER('Cardiac Drugs - Table 1'!B42)</f>
        <v>MILRINONE</v>
      </c>
      <c r="H29" s="94"/>
      <c r="I29" s="94"/>
      <c r="J29" s="94"/>
      <c r="K29" s="95"/>
      <c r="L29" s="97"/>
      <c r="M29" s="137" t="str">
        <f>UPPER('Cardiac Drugs - Table 1'!B46)</f>
        <v>TRANEXEMIC ACID</v>
      </c>
      <c r="N29" s="94"/>
      <c r="O29" s="94"/>
      <c r="P29" s="94"/>
      <c r="Q29" s="95"/>
      <c r="R29" s="97"/>
      <c r="S29" s="97"/>
      <c r="T29" s="97"/>
      <c r="U29" s="97"/>
      <c r="V29" s="97"/>
      <c r="W29" s="97"/>
      <c r="X29" s="97"/>
      <c r="Y29" s="97"/>
      <c r="Z29" s="97"/>
    </row>
    <row r="30" ht="15.75" customHeight="1">
      <c r="A30" s="98">
        <f>'Cardiac Drugs - Table 1'!E41</f>
        <v>9</v>
      </c>
      <c r="B30" s="99" t="s">
        <v>138</v>
      </c>
      <c r="C30" s="123"/>
      <c r="D30" s="99"/>
      <c r="E30" s="100"/>
      <c r="F30" s="97"/>
      <c r="G30" s="124">
        <f>'Cardiac Drugs - Table 1'!E42</f>
        <v>20</v>
      </c>
      <c r="H30" s="99" t="s">
        <v>138</v>
      </c>
      <c r="I30" s="125"/>
      <c r="J30" s="125"/>
      <c r="K30" s="126"/>
      <c r="L30" s="97"/>
      <c r="M30" s="124">
        <f>'Cardiac Drugs - Table 1'!E46</f>
        <v>150</v>
      </c>
      <c r="N30" s="99" t="s">
        <v>148</v>
      </c>
      <c r="O30" s="125"/>
      <c r="P30" s="125"/>
      <c r="Q30" s="126"/>
      <c r="R30" s="97"/>
      <c r="S30" s="97"/>
      <c r="T30" s="97"/>
      <c r="U30" s="97"/>
      <c r="V30" s="97"/>
      <c r="W30" s="97"/>
      <c r="X30" s="97"/>
      <c r="Y30" s="97"/>
      <c r="Z30" s="97"/>
    </row>
    <row r="31" ht="15.75" customHeight="1">
      <c r="A31" s="101" t="s">
        <v>139</v>
      </c>
      <c r="B31" s="102" t="s">
        <v>140</v>
      </c>
      <c r="C31" s="103">
        <f>'Cardiac Drugs - Table 1'!H41</f>
        <v>1</v>
      </c>
      <c r="D31" s="104" t="s">
        <v>141</v>
      </c>
      <c r="E31" s="105"/>
      <c r="F31" s="97"/>
      <c r="G31" s="127" t="s">
        <v>139</v>
      </c>
      <c r="H31" s="102" t="s">
        <v>140</v>
      </c>
      <c r="I31" s="103">
        <f>'Cardiac Drugs - Table 1'!H42</f>
        <v>2.222222222</v>
      </c>
      <c r="J31" s="104" t="s">
        <v>141</v>
      </c>
      <c r="K31" s="128"/>
      <c r="L31" s="97"/>
      <c r="M31" s="127" t="s">
        <v>139</v>
      </c>
      <c r="N31" s="102" t="s">
        <v>140</v>
      </c>
      <c r="O31" s="103">
        <f>'Cardiac Drugs - Table 1'!H46</f>
        <v>2.5</v>
      </c>
      <c r="P31" s="129" t="s">
        <v>149</v>
      </c>
      <c r="Q31" s="128"/>
      <c r="R31" s="97"/>
      <c r="S31" s="97"/>
      <c r="T31" s="97"/>
      <c r="U31" s="97"/>
      <c r="V31" s="97"/>
      <c r="W31" s="97"/>
      <c r="X31" s="97"/>
      <c r="Y31" s="97"/>
      <c r="Z31" s="97"/>
    </row>
    <row r="32" ht="15.75" customHeight="1">
      <c r="A32" s="106" t="s">
        <v>142</v>
      </c>
      <c r="B32" s="107" t="str">
        <f>UPPER('Cardiac Drugs - Table 1'!C1)</f>
        <v/>
      </c>
      <c r="C32" s="108"/>
      <c r="D32" s="108"/>
      <c r="E32" s="109"/>
      <c r="F32" s="97"/>
      <c r="G32" s="106" t="s">
        <v>142</v>
      </c>
      <c r="H32" s="107" t="str">
        <f>UPPER('Cardiac Drugs - Table 1'!C1)</f>
        <v/>
      </c>
      <c r="I32" s="108"/>
      <c r="J32" s="108"/>
      <c r="K32" s="109"/>
      <c r="L32" s="97"/>
      <c r="M32" s="106" t="s">
        <v>142</v>
      </c>
      <c r="N32" s="107" t="str">
        <f>UPPER('Cardiac Drugs - Table 1'!C1)</f>
        <v/>
      </c>
      <c r="O32" s="108"/>
      <c r="P32" s="108"/>
      <c r="Q32" s="109"/>
      <c r="R32" s="97"/>
      <c r="S32" s="97"/>
      <c r="T32" s="97"/>
      <c r="U32" s="97"/>
      <c r="V32" s="97"/>
      <c r="W32" s="97"/>
      <c r="X32" s="97"/>
      <c r="Y32" s="97"/>
      <c r="Z32" s="97"/>
    </row>
    <row r="33" ht="15.75" customHeight="1">
      <c r="A33" s="110" t="s">
        <v>143</v>
      </c>
      <c r="B33" s="111" t="str">
        <f>'Cardiac Drugs - Table 1'!C2</f>
        <v/>
      </c>
      <c r="C33" s="112"/>
      <c r="D33" s="112"/>
      <c r="E33" s="113"/>
      <c r="F33" s="97"/>
      <c r="G33" s="110" t="s">
        <v>143</v>
      </c>
      <c r="H33" s="111" t="str">
        <f>'Cardiac Drugs - Table 1'!C2</f>
        <v/>
      </c>
      <c r="I33" s="112"/>
      <c r="J33" s="112"/>
      <c r="K33" s="113"/>
      <c r="L33" s="97"/>
      <c r="M33" s="110" t="s">
        <v>143</v>
      </c>
      <c r="N33" s="111" t="str">
        <f>'Cardiac Drugs - Table 1'!C2</f>
        <v/>
      </c>
      <c r="O33" s="112"/>
      <c r="P33" s="112"/>
      <c r="Q33" s="113"/>
      <c r="R33" s="97"/>
      <c r="S33" s="97"/>
      <c r="T33" s="97"/>
      <c r="U33" s="97"/>
      <c r="V33" s="97"/>
      <c r="W33" s="97"/>
      <c r="X33" s="97"/>
      <c r="Y33" s="97"/>
      <c r="Z33" s="97"/>
    </row>
    <row r="34" ht="15.75" customHeight="1">
      <c r="A34" s="114" t="s">
        <v>144</v>
      </c>
      <c r="B34" s="115" t="str">
        <f>CONCAT('Cardiac Drugs - Table 1'!C3)</f>
        <v>#N/A</v>
      </c>
      <c r="C34" s="116" t="s">
        <v>145</v>
      </c>
      <c r="D34" s="117" t="str">
        <f>CONCAT('Cardiac Drugs - Table 1'!G2)</f>
        <v>#N/A</v>
      </c>
      <c r="E34" s="118"/>
      <c r="F34" s="97"/>
      <c r="G34" s="114" t="s">
        <v>144</v>
      </c>
      <c r="H34" s="115" t="str">
        <f>CONCAT('Cardiac Drugs - Table 1'!C3)</f>
        <v>#N/A</v>
      </c>
      <c r="I34" s="116" t="s">
        <v>145</v>
      </c>
      <c r="J34" s="117" t="str">
        <f>CONCAT('Cardiac Drugs - Table 1'!G2)</f>
        <v>#N/A</v>
      </c>
      <c r="K34" s="118"/>
      <c r="L34" s="97"/>
      <c r="M34" s="114" t="s">
        <v>144</v>
      </c>
      <c r="N34" s="115" t="str">
        <f>CONCAT('Cardiac Drugs - Table 1'!C3)</f>
        <v>#N/A</v>
      </c>
      <c r="O34" s="116" t="s">
        <v>145</v>
      </c>
      <c r="P34" s="117" t="str">
        <f>CONCAT('Cardiac Drugs - Table 1'!G2)</f>
        <v>#N/A</v>
      </c>
      <c r="Q34" s="118"/>
      <c r="R34" s="97"/>
      <c r="S34" s="97"/>
      <c r="T34" s="97"/>
      <c r="U34" s="97"/>
      <c r="V34" s="97"/>
      <c r="W34" s="97"/>
      <c r="X34" s="97"/>
      <c r="Y34" s="97"/>
      <c r="Z34" s="97"/>
    </row>
    <row r="35" ht="16.5" customHeight="1">
      <c r="A35" s="119" t="s">
        <v>146</v>
      </c>
      <c r="B35" s="122">
        <f>'Cardiac Drugs - Table 1'!G1</f>
        <v>45309</v>
      </c>
      <c r="C35" s="121" t="s">
        <v>147</v>
      </c>
      <c r="D35" s="117" t="str">
        <f>CONCAT('Cardiac Drugs - Table 1'!G3)</f>
        <v>#N/A</v>
      </c>
      <c r="E35" s="118"/>
      <c r="F35" s="97"/>
      <c r="G35" s="119" t="s">
        <v>146</v>
      </c>
      <c r="H35" s="122">
        <f>'Cardiac Drugs - Table 1'!G1</f>
        <v>45309</v>
      </c>
      <c r="I35" s="121" t="s">
        <v>147</v>
      </c>
      <c r="J35" s="117" t="str">
        <f>CONCAT('Cardiac Drugs - Table 1'!G3)</f>
        <v>#N/A</v>
      </c>
      <c r="K35" s="118"/>
      <c r="L35" s="97"/>
      <c r="M35" s="119" t="s">
        <v>146</v>
      </c>
      <c r="N35" s="122">
        <f>'Cardiac Drugs - Table 1'!G1</f>
        <v>45309</v>
      </c>
      <c r="O35" s="121" t="s">
        <v>147</v>
      </c>
      <c r="P35" s="117" t="str">
        <f>CONCAT('Cardiac Drugs - Table 1'!G3)</f>
        <v>#N/A</v>
      </c>
      <c r="Q35" s="118"/>
      <c r="R35" s="97"/>
      <c r="S35" s="97"/>
      <c r="T35" s="97"/>
      <c r="U35" s="97"/>
      <c r="V35" s="97"/>
      <c r="W35" s="97"/>
      <c r="X35" s="97"/>
      <c r="Y35" s="97"/>
      <c r="Z35" s="97"/>
    </row>
    <row r="36" ht="16.5" customHeight="1">
      <c r="A36" s="137" t="str">
        <f>UPPER('Cardiac Drugs - Table 1'!B47)</f>
        <v>TRANEXEMIC ACID </v>
      </c>
      <c r="B36" s="94"/>
      <c r="C36" s="94"/>
      <c r="D36" s="94"/>
      <c r="E36" s="95"/>
      <c r="F36" s="97"/>
      <c r="G36" s="138" t="str">
        <f>UPPER('Cardiac Drugs - Table 1'!B48)</f>
        <v>DEXMEDETOMIDINE (NEONATE)</v>
      </c>
      <c r="H36" s="94"/>
      <c r="I36" s="94"/>
      <c r="J36" s="94"/>
      <c r="K36" s="95"/>
      <c r="L36" s="97"/>
      <c r="M36" s="139" t="str">
        <f>UPPER('Cardiac Drugs - Table 1'!B49)</f>
        <v>DEXMEDETOMIDINE (CICU)</v>
      </c>
      <c r="N36" s="94"/>
      <c r="O36" s="94"/>
      <c r="P36" s="94"/>
      <c r="Q36" s="95"/>
      <c r="R36" s="97"/>
      <c r="S36" s="97"/>
      <c r="T36" s="97"/>
      <c r="U36" s="97"/>
      <c r="V36" s="97"/>
      <c r="W36" s="97"/>
      <c r="X36" s="97"/>
      <c r="Y36" s="97"/>
      <c r="Z36" s="97"/>
    </row>
    <row r="37" ht="15.75" customHeight="1">
      <c r="A37" s="132" t="str">
        <f>'Cardiac Drugs - Table 1'!E47</f>
        <v>3000mg</v>
      </c>
      <c r="B37" s="99" t="s">
        <v>150</v>
      </c>
      <c r="C37" s="99"/>
      <c r="D37" s="99"/>
      <c r="E37" s="100"/>
      <c r="F37" s="97"/>
      <c r="G37" s="98">
        <f>'Cardiac Drugs - Table 1'!E48</f>
        <v>30</v>
      </c>
      <c r="H37" s="99" t="s">
        <v>151</v>
      </c>
      <c r="I37" s="99"/>
      <c r="J37" s="99"/>
      <c r="K37" s="100"/>
      <c r="L37" s="97"/>
      <c r="M37" s="98">
        <f>'Cardiac Drugs - Table 1'!E49</f>
        <v>200</v>
      </c>
      <c r="N37" s="99" t="s">
        <v>151</v>
      </c>
      <c r="O37" s="99"/>
      <c r="P37" s="99"/>
      <c r="Q37" s="100"/>
      <c r="R37" s="97"/>
      <c r="S37" s="97"/>
      <c r="T37" s="97"/>
      <c r="U37" s="97"/>
      <c r="V37" s="97"/>
      <c r="W37" s="97"/>
      <c r="X37" s="97"/>
      <c r="Y37" s="97"/>
      <c r="Z37" s="97"/>
    </row>
    <row r="38" ht="15.75" customHeight="1">
      <c r="A38" s="133">
        <f>'Cardiac Drugs - Table 1'!G47</f>
        <v>0.075</v>
      </c>
      <c r="B38" s="129" t="s">
        <v>152</v>
      </c>
      <c r="C38" s="134"/>
      <c r="D38" s="104"/>
      <c r="E38" s="105"/>
      <c r="F38" s="97"/>
      <c r="G38" s="101" t="s">
        <v>139</v>
      </c>
      <c r="H38" s="102" t="s">
        <v>140</v>
      </c>
      <c r="I38" s="103">
        <f>'Cardiac Drugs - Table 1'!H48</f>
        <v>0.2</v>
      </c>
      <c r="J38" s="104" t="s">
        <v>107</v>
      </c>
      <c r="K38" s="105"/>
      <c r="L38" s="97"/>
      <c r="M38" s="101" t="s">
        <v>139</v>
      </c>
      <c r="N38" s="102" t="s">
        <v>140</v>
      </c>
      <c r="O38" s="103">
        <f>'Cardiac Drugs - Table 1'!H49</f>
        <v>1.333333333</v>
      </c>
      <c r="P38" s="104" t="s">
        <v>107</v>
      </c>
      <c r="Q38" s="105"/>
      <c r="R38" s="97"/>
      <c r="S38" s="97"/>
      <c r="T38" s="97"/>
      <c r="U38" s="97"/>
      <c r="V38" s="97"/>
      <c r="W38" s="97"/>
      <c r="X38" s="97"/>
      <c r="Y38" s="97"/>
      <c r="Z38" s="97"/>
    </row>
    <row r="39" ht="15.75" customHeight="1">
      <c r="A39" s="106" t="s">
        <v>142</v>
      </c>
      <c r="B39" s="107" t="str">
        <f>UPPER('Cardiac Drugs - Table 1'!C1)</f>
        <v/>
      </c>
      <c r="C39" s="108"/>
      <c r="D39" s="108"/>
      <c r="E39" s="109"/>
      <c r="F39" s="97"/>
      <c r="G39" s="106" t="s">
        <v>142</v>
      </c>
      <c r="H39" s="107" t="str">
        <f>UPPER('Cardiac Drugs - Table 1'!C1)</f>
        <v/>
      </c>
      <c r="I39" s="108"/>
      <c r="J39" s="108"/>
      <c r="K39" s="109"/>
      <c r="L39" s="97"/>
      <c r="M39" s="106" t="s">
        <v>142</v>
      </c>
      <c r="N39" s="107" t="str">
        <f>UPPER('Cardiac Drugs - Table 1'!C1)</f>
        <v/>
      </c>
      <c r="O39" s="108"/>
      <c r="P39" s="108"/>
      <c r="Q39" s="109"/>
      <c r="R39" s="97"/>
      <c r="S39" s="97"/>
      <c r="T39" s="97"/>
      <c r="U39" s="97"/>
      <c r="V39" s="97"/>
      <c r="W39" s="97"/>
      <c r="X39" s="97"/>
      <c r="Y39" s="97"/>
      <c r="Z39" s="97"/>
    </row>
    <row r="40" ht="15.75" customHeight="1">
      <c r="A40" s="110" t="s">
        <v>143</v>
      </c>
      <c r="B40" s="111" t="str">
        <f>'Cardiac Drugs - Table 1'!C2</f>
        <v/>
      </c>
      <c r="C40" s="112"/>
      <c r="D40" s="112"/>
      <c r="E40" s="113"/>
      <c r="F40" s="97"/>
      <c r="G40" s="110" t="s">
        <v>143</v>
      </c>
      <c r="H40" s="111" t="str">
        <f>'Cardiac Drugs - Table 1'!C2</f>
        <v/>
      </c>
      <c r="I40" s="112"/>
      <c r="J40" s="112"/>
      <c r="K40" s="113"/>
      <c r="L40" s="97"/>
      <c r="M40" s="110" t="s">
        <v>143</v>
      </c>
      <c r="N40" s="111" t="str">
        <f>'Cardiac Drugs - Table 1'!C2</f>
        <v/>
      </c>
      <c r="O40" s="112"/>
      <c r="P40" s="112"/>
      <c r="Q40" s="113"/>
      <c r="R40" s="97"/>
      <c r="S40" s="97"/>
      <c r="T40" s="97"/>
      <c r="U40" s="97"/>
      <c r="V40" s="97"/>
      <c r="W40" s="97"/>
      <c r="X40" s="97"/>
      <c r="Y40" s="97"/>
      <c r="Z40" s="97"/>
    </row>
    <row r="41" ht="15.75" customHeight="1">
      <c r="A41" s="114" t="s">
        <v>144</v>
      </c>
      <c r="B41" s="115" t="str">
        <f>CONCAT('Cardiac Drugs - Table 1'!C3)</f>
        <v>#N/A</v>
      </c>
      <c r="C41" s="116" t="s">
        <v>145</v>
      </c>
      <c r="D41" s="117" t="str">
        <f>CONCAT('Cardiac Drugs - Table 1'!G2)</f>
        <v>#N/A</v>
      </c>
      <c r="E41" s="118"/>
      <c r="F41" s="97"/>
      <c r="G41" s="114" t="s">
        <v>144</v>
      </c>
      <c r="H41" s="115" t="str">
        <f>CONCAT('Cardiac Drugs - Table 1'!C3)</f>
        <v>#N/A</v>
      </c>
      <c r="I41" s="116" t="s">
        <v>145</v>
      </c>
      <c r="J41" s="117" t="str">
        <f>CONCAT('Cardiac Drugs - Table 1'!G2)</f>
        <v>#N/A</v>
      </c>
      <c r="K41" s="118"/>
      <c r="L41" s="97"/>
      <c r="M41" s="114" t="s">
        <v>144</v>
      </c>
      <c r="N41" s="115" t="str">
        <f>CONCAT('Cardiac Drugs - Table 1'!C3)</f>
        <v>#N/A</v>
      </c>
      <c r="O41" s="116" t="s">
        <v>145</v>
      </c>
      <c r="P41" s="117" t="str">
        <f>CONCAT('Cardiac Drugs - Table 1'!G2)</f>
        <v>#N/A</v>
      </c>
      <c r="Q41" s="118"/>
      <c r="R41" s="97"/>
      <c r="S41" s="97"/>
      <c r="T41" s="97"/>
      <c r="U41" s="97"/>
      <c r="V41" s="97"/>
      <c r="W41" s="97"/>
      <c r="X41" s="97"/>
      <c r="Y41" s="97"/>
      <c r="Z41" s="97"/>
    </row>
    <row r="42" ht="16.5" customHeight="1">
      <c r="A42" s="119" t="s">
        <v>146</v>
      </c>
      <c r="B42" s="122">
        <f>'Cardiac Drugs - Table 1'!G1</f>
        <v>45309</v>
      </c>
      <c r="C42" s="121" t="s">
        <v>147</v>
      </c>
      <c r="D42" s="117" t="str">
        <f>CONCAT('Cardiac Drugs - Table 1'!G3)</f>
        <v>#N/A</v>
      </c>
      <c r="E42" s="118"/>
      <c r="F42" s="97"/>
      <c r="G42" s="119" t="s">
        <v>146</v>
      </c>
      <c r="H42" s="122">
        <f>'Cardiac Drugs - Table 1'!G1</f>
        <v>45309</v>
      </c>
      <c r="I42" s="121" t="s">
        <v>147</v>
      </c>
      <c r="J42" s="117" t="str">
        <f>CONCAT('Cardiac Drugs - Table 1'!G3)</f>
        <v>#N/A</v>
      </c>
      <c r="K42" s="118"/>
      <c r="L42" s="97"/>
      <c r="M42" s="119" t="s">
        <v>146</v>
      </c>
      <c r="N42" s="122">
        <f>'Cardiac Drugs - Table 1'!G1</f>
        <v>45309</v>
      </c>
      <c r="O42" s="121" t="s">
        <v>147</v>
      </c>
      <c r="P42" s="117" t="str">
        <f>CONCAT('Cardiac Drugs - Table 1'!G3)</f>
        <v>#N/A</v>
      </c>
      <c r="Q42" s="118"/>
      <c r="R42" s="97"/>
      <c r="S42" s="97"/>
      <c r="T42" s="97"/>
      <c r="U42" s="97"/>
      <c r="V42" s="97"/>
      <c r="W42" s="97"/>
      <c r="X42" s="97"/>
      <c r="Y42" s="97"/>
      <c r="Z42" s="97"/>
    </row>
    <row r="43" ht="16.5" customHeight="1">
      <c r="A43" s="140" t="str">
        <f>UPPER('Cardiac Drugs - Table 1'!B53)</f>
        <v>MORPHINE</v>
      </c>
      <c r="B43" s="94"/>
      <c r="C43" s="94"/>
      <c r="D43" s="94"/>
      <c r="E43" s="95"/>
      <c r="F43" s="97"/>
      <c r="G43" s="140" t="str">
        <f>UPPER('Cardiac Drugs - Table 1'!B55)</f>
        <v>MORPHINE</v>
      </c>
      <c r="H43" s="94"/>
      <c r="I43" s="94"/>
      <c r="J43" s="94"/>
      <c r="K43" s="95"/>
      <c r="L43" s="97"/>
      <c r="M43" s="141"/>
      <c r="N43" s="94"/>
      <c r="O43" s="94"/>
      <c r="P43" s="94"/>
      <c r="Q43" s="95"/>
      <c r="R43" s="97"/>
      <c r="S43" s="97"/>
      <c r="T43" s="97"/>
      <c r="U43" s="97"/>
      <c r="V43" s="97"/>
      <c r="W43" s="97"/>
      <c r="X43" s="97"/>
      <c r="Y43" s="97"/>
      <c r="Z43" s="97"/>
    </row>
    <row r="44" ht="15.75" customHeight="1">
      <c r="A44" s="98">
        <f>'Cardiac Drugs - Table 1'!E53</f>
        <v>3</v>
      </c>
      <c r="B44" s="99" t="s">
        <v>153</v>
      </c>
      <c r="C44" s="99"/>
      <c r="D44" s="99"/>
      <c r="E44" s="100"/>
      <c r="F44" s="97"/>
      <c r="G44" s="98">
        <f>'Cardiac Drugs - Table 1'!E55</f>
        <v>50</v>
      </c>
      <c r="H44" s="99" t="s">
        <v>153</v>
      </c>
      <c r="I44" s="99"/>
      <c r="J44" s="99"/>
      <c r="K44" s="100"/>
      <c r="L44" s="97"/>
      <c r="M44" s="98"/>
      <c r="N44" s="99"/>
      <c r="O44" s="99"/>
      <c r="P44" s="99"/>
      <c r="Q44" s="100"/>
      <c r="R44" s="97"/>
      <c r="S44" s="97"/>
      <c r="T44" s="97"/>
      <c r="U44" s="97"/>
      <c r="V44" s="97"/>
      <c r="W44" s="97"/>
      <c r="X44" s="97"/>
      <c r="Y44" s="97"/>
      <c r="Z44" s="97"/>
    </row>
    <row r="45" ht="15.75" customHeight="1">
      <c r="A45" s="101" t="s">
        <v>139</v>
      </c>
      <c r="B45" s="102" t="s">
        <v>140</v>
      </c>
      <c r="C45" s="135">
        <f>'Cardiac Drugs - Table 1'!H53</f>
        <v>20</v>
      </c>
      <c r="D45" s="104" t="s">
        <v>107</v>
      </c>
      <c r="E45" s="105"/>
      <c r="F45" s="97"/>
      <c r="G45" s="101" t="s">
        <v>139</v>
      </c>
      <c r="H45" s="102" t="s">
        <v>140</v>
      </c>
      <c r="I45" s="135">
        <f>'Cardiac Drugs - Table 1'!H55</f>
        <v>1</v>
      </c>
      <c r="J45" s="104" t="s">
        <v>154</v>
      </c>
      <c r="K45" s="105"/>
      <c r="L45" s="97"/>
      <c r="M45" s="101"/>
      <c r="N45" s="102"/>
      <c r="O45" s="135"/>
      <c r="P45" s="104"/>
      <c r="Q45" s="105"/>
      <c r="R45" s="97"/>
      <c r="S45" s="97"/>
      <c r="T45" s="97"/>
      <c r="U45" s="97"/>
      <c r="V45" s="97"/>
      <c r="W45" s="97"/>
      <c r="X45" s="97"/>
      <c r="Y45" s="97"/>
      <c r="Z45" s="97"/>
    </row>
    <row r="46" ht="15.75" customHeight="1">
      <c r="A46" s="106" t="s">
        <v>142</v>
      </c>
      <c r="B46" s="107" t="str">
        <f>UPPER('Cardiac Drugs - Table 1'!C1)</f>
        <v/>
      </c>
      <c r="C46" s="108"/>
      <c r="D46" s="108"/>
      <c r="E46" s="109"/>
      <c r="F46" s="97"/>
      <c r="G46" s="106" t="s">
        <v>142</v>
      </c>
      <c r="H46" s="107" t="str">
        <f>UPPER('Cardiac Drugs - Table 1'!C1)</f>
        <v/>
      </c>
      <c r="I46" s="108"/>
      <c r="J46" s="108"/>
      <c r="K46" s="109"/>
      <c r="L46" s="97"/>
      <c r="M46" s="106" t="s">
        <v>142</v>
      </c>
      <c r="N46" s="107" t="str">
        <f>UPPER('Cardiac Drugs - Table 1'!C1)</f>
        <v/>
      </c>
      <c r="O46" s="108"/>
      <c r="P46" s="108"/>
      <c r="Q46" s="109"/>
      <c r="R46" s="97"/>
      <c r="S46" s="97"/>
      <c r="T46" s="97"/>
      <c r="U46" s="97"/>
      <c r="V46" s="97"/>
      <c r="W46" s="97"/>
      <c r="X46" s="97"/>
      <c r="Y46" s="97"/>
      <c r="Z46" s="97"/>
    </row>
    <row r="47" ht="15.75" customHeight="1">
      <c r="A47" s="110" t="s">
        <v>143</v>
      </c>
      <c r="B47" s="111" t="str">
        <f>'Cardiac Drugs - Table 1'!C2</f>
        <v/>
      </c>
      <c r="C47" s="112"/>
      <c r="D47" s="112"/>
      <c r="E47" s="113"/>
      <c r="F47" s="97"/>
      <c r="G47" s="110" t="s">
        <v>143</v>
      </c>
      <c r="H47" s="111" t="str">
        <f>'Cardiac Drugs - Table 1'!C2</f>
        <v/>
      </c>
      <c r="I47" s="112"/>
      <c r="J47" s="112"/>
      <c r="K47" s="113"/>
      <c r="L47" s="97"/>
      <c r="M47" s="110" t="s">
        <v>143</v>
      </c>
      <c r="N47" s="111" t="str">
        <f>'Cardiac Drugs - Table 1'!C2</f>
        <v/>
      </c>
      <c r="O47" s="112"/>
      <c r="P47" s="112"/>
      <c r="Q47" s="113"/>
      <c r="R47" s="97"/>
      <c r="S47" s="97"/>
      <c r="T47" s="97"/>
      <c r="U47" s="97"/>
      <c r="V47" s="97"/>
      <c r="W47" s="97"/>
      <c r="X47" s="97"/>
      <c r="Y47" s="97"/>
      <c r="Z47" s="97"/>
    </row>
    <row r="48" ht="15.75" customHeight="1">
      <c r="A48" s="114" t="s">
        <v>144</v>
      </c>
      <c r="B48" s="115" t="str">
        <f>CONCAT('Cardiac Drugs - Table 1'!C3)</f>
        <v>#N/A</v>
      </c>
      <c r="C48" s="116" t="s">
        <v>145</v>
      </c>
      <c r="D48" s="117" t="str">
        <f>CONCAT('Cardiac Drugs - Table 1'!G2)</f>
        <v>#N/A</v>
      </c>
      <c r="E48" s="118"/>
      <c r="F48" s="97"/>
      <c r="G48" s="114" t="s">
        <v>144</v>
      </c>
      <c r="H48" s="115" t="str">
        <f>CONCAT('Cardiac Drugs - Table 1'!C3)</f>
        <v>#N/A</v>
      </c>
      <c r="I48" s="116" t="s">
        <v>145</v>
      </c>
      <c r="J48" s="117" t="str">
        <f>CONCAT('Cardiac Drugs - Table 1'!G2)</f>
        <v>#N/A</v>
      </c>
      <c r="K48" s="118"/>
      <c r="L48" s="97"/>
      <c r="M48" s="114" t="s">
        <v>144</v>
      </c>
      <c r="N48" s="115" t="str">
        <f>CONCAT('Cardiac Drugs - Table 1'!C3)</f>
        <v>#N/A</v>
      </c>
      <c r="O48" s="116" t="s">
        <v>145</v>
      </c>
      <c r="P48" s="117" t="str">
        <f>CONCAT('Cardiac Drugs - Table 1'!G2)</f>
        <v>#N/A</v>
      </c>
      <c r="Q48" s="118"/>
      <c r="R48" s="97"/>
      <c r="S48" s="97"/>
      <c r="T48" s="97"/>
      <c r="U48" s="97"/>
      <c r="V48" s="97"/>
      <c r="W48" s="97"/>
      <c r="X48" s="97"/>
      <c r="Y48" s="97"/>
      <c r="Z48" s="97"/>
    </row>
    <row r="49" ht="16.5" customHeight="1">
      <c r="A49" s="119" t="s">
        <v>146</v>
      </c>
      <c r="B49" s="122">
        <f>'Cardiac Drugs - Table 1'!G1</f>
        <v>45309</v>
      </c>
      <c r="C49" s="121" t="s">
        <v>147</v>
      </c>
      <c r="D49" s="117" t="str">
        <f>CONCAT('Cardiac Drugs - Table 1'!G3)</f>
        <v>#N/A</v>
      </c>
      <c r="E49" s="118"/>
      <c r="F49" s="97"/>
      <c r="G49" s="119" t="s">
        <v>146</v>
      </c>
      <c r="H49" s="122">
        <f>'Cardiac Drugs - Table 1'!G1</f>
        <v>45309</v>
      </c>
      <c r="I49" s="121" t="s">
        <v>147</v>
      </c>
      <c r="J49" s="117" t="str">
        <f>CONCAT('Cardiac Drugs - Table 1'!G3)</f>
        <v>#N/A</v>
      </c>
      <c r="K49" s="118"/>
      <c r="L49" s="97"/>
      <c r="M49" s="119" t="s">
        <v>146</v>
      </c>
      <c r="N49" s="122">
        <f>'Cardiac Drugs - Table 1'!G1</f>
        <v>45309</v>
      </c>
      <c r="O49" s="121" t="s">
        <v>147</v>
      </c>
      <c r="P49" s="117" t="str">
        <f>CONCAT('Cardiac Drugs - Table 1'!G3)</f>
        <v>#N/A</v>
      </c>
      <c r="Q49" s="118"/>
      <c r="R49" s="97"/>
      <c r="S49" s="97"/>
      <c r="T49" s="97"/>
      <c r="U49" s="97"/>
      <c r="V49" s="97"/>
      <c r="W49" s="97"/>
      <c r="X49" s="97"/>
      <c r="Y49" s="97"/>
      <c r="Z49" s="97"/>
    </row>
    <row r="50" ht="42.7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ht="12.7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ht="12.7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ht="12.7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ht="12.7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ht="12.7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ht="12.7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ht="12.7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ht="12.7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ht="12.7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ht="12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ht="12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ht="12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ht="12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ht="12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ht="12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ht="12.7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ht="12.7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ht="12.7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ht="12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ht="12.7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ht="12.7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ht="12.7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ht="12.7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ht="12.7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ht="12.7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ht="12.7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ht="12.7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ht="12.7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ht="12.7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ht="12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ht="12.7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ht="12.7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ht="12.7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ht="12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ht="12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ht="12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ht="12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ht="12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ht="12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ht="12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ht="12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ht="12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ht="12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ht="12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ht="12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ht="12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ht="12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ht="12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ht="12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ht="12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ht="12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ht="12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ht="12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ht="12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ht="12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ht="12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ht="12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ht="12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ht="12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ht="12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ht="12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ht="12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ht="12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ht="12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ht="12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ht="12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ht="12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ht="12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ht="12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ht="12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ht="12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ht="12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ht="12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ht="12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ht="12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ht="12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ht="12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ht="12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ht="12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ht="12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ht="12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ht="12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ht="12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ht="12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ht="12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ht="12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ht="12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ht="12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ht="12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ht="12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ht="12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ht="12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ht="12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ht="12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ht="12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ht="12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ht="12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ht="12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ht="12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ht="12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ht="12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ht="12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ht="12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ht="12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ht="12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ht="12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ht="12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ht="12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ht="12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ht="12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ht="12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ht="12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ht="12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ht="12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ht="12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ht="12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ht="12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ht="12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ht="12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ht="12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ht="12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ht="12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ht="12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ht="12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ht="12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ht="12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ht="12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ht="12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ht="12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ht="12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ht="12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ht="12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ht="12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ht="12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ht="12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ht="12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ht="12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ht="12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ht="12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ht="12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ht="12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ht="12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ht="12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ht="12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ht="12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ht="12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ht="12.7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ht="12.7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ht="12.7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ht="12.7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ht="12.7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ht="12.7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ht="12.7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ht="12.7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ht="12.7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ht="12.7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ht="12.7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ht="12.7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ht="12.7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ht="12.7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ht="12.7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ht="12.7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ht="12.7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ht="12.7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ht="12.7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ht="12.7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ht="12.7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ht="12.7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ht="12.7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ht="12.7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ht="12.7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ht="12.7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ht="12.7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ht="12.7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ht="12.7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ht="12.7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ht="12.7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ht="12.7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ht="12.7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ht="12.7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ht="12.7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ht="12.7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ht="12.7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ht="12.7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ht="12.7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ht="12.7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ht="12.7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ht="12.7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ht="12.7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ht="12.7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ht="12.7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ht="12.7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ht="12.7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ht="12.7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ht="12.7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ht="12.7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ht="12.7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ht="12.7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ht="12.7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ht="12.7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ht="12.7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ht="12.7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ht="12.7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ht="12.7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ht="12.7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ht="12.7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ht="12.7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ht="12.7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ht="12.7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ht="12.7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ht="12.7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ht="12.7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ht="12.7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ht="12.7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ht="12.7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ht="12.7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ht="12.7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ht="12.7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ht="12.7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ht="12.7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ht="12.7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ht="12.7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ht="12.7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ht="12.7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ht="12.7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ht="12.7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ht="12.7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ht="12.7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ht="12.7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ht="12.7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ht="12.7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ht="12.7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ht="12.7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ht="12.7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ht="12.7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ht="12.7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ht="12.7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ht="12.7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ht="12.7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ht="12.7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ht="12.7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ht="12.7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ht="12.7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ht="12.7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ht="12.7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ht="12.7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ht="12.7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ht="12.7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ht="12.7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ht="12.7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ht="12.7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ht="12.7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ht="12.7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ht="12.7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ht="12.7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ht="12.7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ht="12.7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ht="12.7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ht="12.7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ht="12.7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ht="12.7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ht="12.7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ht="12.7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ht="12.7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ht="12.7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ht="12.7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ht="12.7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ht="12.7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ht="12.7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ht="12.7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ht="12.7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ht="12.7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ht="12.7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ht="12.7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ht="12.7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ht="12.7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ht="12.7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ht="12.7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ht="12.7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ht="12.7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ht="12.7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ht="12.7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ht="12.7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ht="12.7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ht="12.7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ht="12.7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ht="12.7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ht="12.7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ht="12.7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ht="12.7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ht="12.7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ht="12.7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ht="12.7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ht="12.7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ht="12.7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ht="12.7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ht="12.7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ht="12.7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ht="12.7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ht="12.7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ht="12.7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ht="12.7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ht="12.7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ht="12.7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ht="12.7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ht="12.7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ht="12.7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ht="12.7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ht="12.7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ht="12.7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ht="12.7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ht="12.7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ht="12.7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ht="12.7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ht="12.7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ht="12.7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ht="12.7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ht="12.7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ht="12.7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ht="12.7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ht="12.7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ht="12.7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ht="12.7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ht="12.7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ht="12.7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ht="12.7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ht="12.7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ht="12.7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ht="12.7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ht="12.7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ht="12.7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ht="12.7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ht="12.7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ht="12.7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ht="12.7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ht="12.7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ht="12.7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ht="12.7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ht="12.7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ht="12.7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ht="12.7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ht="12.7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ht="12.7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ht="12.7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ht="12.7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ht="12.7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ht="12.7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ht="12.7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ht="12.7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ht="12.7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ht="12.7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ht="12.7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ht="12.7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ht="12.7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ht="12.7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ht="12.7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ht="12.7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ht="12.7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ht="12.7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ht="12.7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ht="12.7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ht="12.7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ht="12.7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ht="12.7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ht="12.7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ht="12.7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ht="12.7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ht="12.7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ht="12.7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ht="12.7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ht="12.7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ht="12.7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ht="12.7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ht="12.7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ht="12.7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ht="12.7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ht="12.7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ht="12.7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ht="12.7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ht="12.7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ht="12.7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ht="12.7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ht="12.7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ht="12.7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ht="12.7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ht="12.7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ht="12.7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ht="12.7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ht="12.7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ht="12.7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ht="12.7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ht="12.7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ht="12.7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ht="12.7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ht="12.7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ht="12.7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ht="12.7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ht="12.7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ht="12.7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ht="12.7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ht="12.7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ht="12.7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ht="12.7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ht="12.7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ht="12.7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ht="12.7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ht="12.7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ht="12.7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ht="12.7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ht="12.7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ht="12.7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ht="12.7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ht="12.7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ht="12.7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ht="12.7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ht="12.7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ht="12.7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ht="12.7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ht="12.7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ht="12.7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ht="12.7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ht="12.7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ht="12.7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ht="12.7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ht="12.7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ht="12.7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ht="12.7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ht="12.7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ht="12.7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ht="12.7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ht="12.7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ht="12.7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ht="12.7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ht="12.7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ht="12.7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ht="12.7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ht="12.7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ht="12.7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ht="12.7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ht="12.7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ht="12.7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ht="12.7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ht="12.7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ht="12.7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ht="12.7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ht="12.7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ht="12.7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ht="12.7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ht="12.7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ht="12.7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ht="12.7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ht="12.7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ht="12.7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ht="12.7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ht="12.7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ht="12.7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ht="12.7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ht="12.7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ht="12.7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ht="12.7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ht="12.7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ht="12.7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ht="12.7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ht="12.7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ht="12.7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ht="12.7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ht="12.7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ht="12.7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ht="12.7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ht="12.7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ht="12.7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ht="12.7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ht="12.7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ht="12.7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ht="12.7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ht="12.7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ht="12.7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ht="12.7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ht="12.7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ht="12.7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ht="12.7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ht="12.7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ht="12.7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ht="12.7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ht="12.7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ht="12.7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ht="12.7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ht="12.7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ht="12.7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ht="12.7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ht="12.7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ht="12.7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ht="12.7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ht="12.7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ht="12.7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ht="12.7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ht="12.7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ht="12.7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ht="12.7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ht="12.7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ht="12.7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ht="12.7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ht="12.7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ht="12.7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ht="12.7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ht="12.7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ht="12.7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ht="12.7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ht="12.7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ht="12.7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ht="12.7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ht="12.7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ht="12.7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ht="12.7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ht="12.7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ht="12.7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ht="12.7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ht="12.7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ht="12.7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ht="12.7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ht="12.7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ht="12.7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ht="12.7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ht="12.7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ht="12.7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ht="12.7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ht="12.7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ht="12.7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ht="12.7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ht="12.7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ht="12.7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ht="12.7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ht="12.7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ht="12.7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ht="12.7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ht="12.7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ht="12.7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ht="12.7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ht="12.7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ht="12.7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ht="12.7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ht="12.7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ht="12.7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ht="12.7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ht="12.7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ht="12.7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ht="12.7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ht="12.7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ht="12.7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ht="12.7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ht="12.7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ht="12.7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ht="12.7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ht="12.7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ht="12.7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ht="12.7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ht="12.7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ht="12.7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ht="12.7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ht="12.7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ht="12.7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ht="12.7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ht="12.7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ht="12.7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ht="12.7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ht="12.7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ht="12.7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ht="12.7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ht="12.7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ht="12.7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ht="12.7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ht="12.7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ht="12.7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ht="12.7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ht="12.7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ht="12.7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ht="12.7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ht="12.7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ht="12.7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ht="12.7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ht="12.7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ht="12.7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ht="12.7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ht="12.7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ht="12.7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ht="12.7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ht="12.7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ht="12.7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ht="12.7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ht="12.7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ht="12.7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ht="12.7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ht="12.7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ht="12.7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ht="12.7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ht="12.7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ht="12.7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ht="12.7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ht="12.7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ht="12.7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ht="12.7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ht="12.7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ht="12.7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ht="12.7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ht="12.7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ht="12.7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ht="12.7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ht="12.7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ht="12.7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ht="12.7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ht="12.7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ht="12.7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ht="12.7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ht="12.7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ht="12.7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ht="12.7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ht="12.7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ht="12.7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ht="12.7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ht="12.7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ht="12.7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ht="12.7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ht="12.7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ht="12.7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ht="12.7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ht="12.7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ht="12.7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ht="12.7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ht="12.7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ht="12.7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ht="12.7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ht="12.7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ht="12.7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ht="12.7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ht="12.7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ht="12.7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ht="12.7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ht="12.7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ht="12.7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ht="12.7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ht="12.7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ht="12.7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ht="12.7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ht="12.7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ht="12.7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ht="12.7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ht="12.7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ht="12.7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ht="12.7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ht="12.7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ht="12.7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ht="12.7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ht="12.7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ht="12.7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ht="12.7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ht="12.7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ht="12.7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ht="12.7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ht="12.7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ht="12.7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ht="12.7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ht="12.7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ht="12.7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ht="12.7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ht="12.7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ht="12.7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ht="12.7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ht="12.7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ht="12.7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ht="12.7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ht="12.7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ht="12.7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ht="12.7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ht="12.7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ht="12.7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ht="12.7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ht="12.7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ht="12.7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ht="12.7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ht="12.7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ht="12.7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ht="12.7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ht="12.7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ht="12.7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ht="12.7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ht="12.7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ht="12.7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ht="12.7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ht="12.7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ht="12.7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ht="12.7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ht="12.7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ht="12.7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ht="12.7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ht="12.7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ht="12.7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ht="12.7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ht="12.7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ht="12.7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ht="12.7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ht="12.7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ht="12.7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ht="12.7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ht="12.7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ht="12.7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ht="12.7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ht="12.7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ht="12.7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ht="12.7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ht="12.7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ht="12.7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ht="12.7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ht="12.7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ht="12.7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ht="12.7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ht="12.7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ht="12.7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ht="12.7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ht="12.7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ht="12.7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ht="12.7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ht="12.7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ht="12.7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ht="12.7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ht="12.7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ht="12.7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ht="12.7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ht="12.7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ht="12.7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ht="12.7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ht="12.7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ht="12.7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ht="12.7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ht="12.7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ht="12.7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ht="12.7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ht="12.7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ht="12.7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ht="12.7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ht="12.7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ht="12.7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ht="12.7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ht="12.7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ht="12.7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ht="12.7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ht="12.7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ht="12.7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ht="12.7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ht="12.7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ht="12.7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ht="12.7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ht="12.7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ht="12.7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ht="12.7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ht="12.7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ht="12.7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ht="12.7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ht="12.7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ht="12.7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ht="12.7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ht="12.7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ht="12.7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ht="12.7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ht="12.7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ht="12.7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ht="12.7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ht="12.7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ht="12.7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ht="12.7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ht="12.7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ht="12.7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ht="12.7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ht="12.7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ht="12.7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ht="12.7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ht="12.7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ht="12.7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ht="12.7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ht="12.7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ht="12.7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ht="12.7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ht="12.7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ht="12.7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ht="12.7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ht="12.7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ht="12.7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ht="12.7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ht="12.7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ht="12.7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ht="12.7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ht="12.7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ht="12.7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ht="12.7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ht="12.7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ht="12.7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ht="12.7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ht="12.7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ht="12.7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ht="12.7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ht="12.7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ht="12.7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ht="12.7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ht="12.7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ht="12.7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ht="12.7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ht="12.7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ht="12.7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ht="12.7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ht="12.7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ht="12.7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ht="12.7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ht="12.7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ht="12.7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ht="12.7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ht="12.7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ht="12.7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ht="12.7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ht="12.7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ht="12.7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ht="12.7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ht="12.7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ht="12.7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ht="12.7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ht="12.7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ht="12.7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ht="12.7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ht="12.7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ht="12.7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ht="12.7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ht="12.7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ht="12.7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ht="12.7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ht="12.7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ht="12.7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ht="12.7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ht="12.7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ht="12.7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ht="12.7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ht="12.7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ht="12.7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ht="12.7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ht="12.7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ht="12.7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ht="12.7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ht="12.7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ht="12.7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ht="12.7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ht="12.7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ht="12.7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ht="12.7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ht="12.7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ht="12.7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ht="12.7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ht="12.7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ht="12.7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ht="12.7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ht="12.7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ht="12.7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ht="12.7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ht="12.7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ht="12.7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ht="12.7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ht="12.7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ht="12.7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ht="12.7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ht="12.7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ht="12.7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ht="12.7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ht="12.7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ht="12.7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ht="12.7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ht="12.7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ht="12.7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ht="12.7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ht="12.7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ht="12.7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ht="12.7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ht="12.7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ht="12.7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ht="12.7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ht="12.7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ht="12.7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ht="12.7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ht="12.7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ht="12.7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ht="12.7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ht="12.7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ht="12.7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ht="12.7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ht="12.7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ht="12.7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ht="12.7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ht="12.7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ht="12.7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ht="12.7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ht="12.7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ht="12.7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ht="12.7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ht="12.7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ht="12.7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ht="12.7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ht="12.7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ht="12.7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ht="12.7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ht="12.7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ht="12.7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ht="12.7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ht="12.7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ht="12.7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ht="12.7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ht="12.7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ht="12.7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ht="12.7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ht="12.7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ht="12.7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ht="12.7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ht="12.7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ht="12.7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ht="12.7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ht="12.7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ht="12.7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ht="12.7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ht="12.7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ht="12.7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ht="12.7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ht="12.7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ht="12.7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ht="12.7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ht="12.7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ht="12.7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ht="12.7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ht="12.7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ht="12.7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ht="12.7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ht="12.7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ht="12.7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ht="12.7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ht="12.7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ht="12.7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ht="12.7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ht="12.7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ht="12.7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ht="12.7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ht="12.7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ht="12.7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ht="12.7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ht="12.7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ht="12.7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ht="12.7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ht="12.7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mergeCells count="105">
    <mergeCell ref="N4:Q4"/>
    <mergeCell ref="N5:Q5"/>
    <mergeCell ref="P7:Q7"/>
    <mergeCell ref="M8:Q8"/>
    <mergeCell ref="N11:Q11"/>
    <mergeCell ref="N12:Q12"/>
    <mergeCell ref="P13:Q13"/>
    <mergeCell ref="P14:Q14"/>
    <mergeCell ref="M15:Q15"/>
    <mergeCell ref="N18:Q18"/>
    <mergeCell ref="N19:Q19"/>
    <mergeCell ref="P20:Q20"/>
    <mergeCell ref="P21:Q21"/>
    <mergeCell ref="M22:Q22"/>
    <mergeCell ref="H12:K12"/>
    <mergeCell ref="J13:K13"/>
    <mergeCell ref="J14:K14"/>
    <mergeCell ref="G15:K15"/>
    <mergeCell ref="H18:K18"/>
    <mergeCell ref="H19:K19"/>
    <mergeCell ref="J20:K20"/>
    <mergeCell ref="J21:K21"/>
    <mergeCell ref="G22:K22"/>
    <mergeCell ref="H25:K25"/>
    <mergeCell ref="H26:K26"/>
    <mergeCell ref="J27:K27"/>
    <mergeCell ref="J28:K28"/>
    <mergeCell ref="G29:K29"/>
    <mergeCell ref="D20:E20"/>
    <mergeCell ref="D21:E21"/>
    <mergeCell ref="A22:E22"/>
    <mergeCell ref="B25:E25"/>
    <mergeCell ref="B26:E26"/>
    <mergeCell ref="D27:E27"/>
    <mergeCell ref="D28:E28"/>
    <mergeCell ref="D42:E42"/>
    <mergeCell ref="A43:E43"/>
    <mergeCell ref="B46:E46"/>
    <mergeCell ref="B47:E47"/>
    <mergeCell ref="D48:E48"/>
    <mergeCell ref="D49:E49"/>
    <mergeCell ref="A29:E29"/>
    <mergeCell ref="B32:E32"/>
    <mergeCell ref="B33:E33"/>
    <mergeCell ref="D34:E34"/>
    <mergeCell ref="D35:E35"/>
    <mergeCell ref="A36:E36"/>
    <mergeCell ref="B39:E39"/>
    <mergeCell ref="M43:Q43"/>
    <mergeCell ref="N46:Q46"/>
    <mergeCell ref="P34:Q34"/>
    <mergeCell ref="P35:Q35"/>
    <mergeCell ref="M36:Q36"/>
    <mergeCell ref="N39:Q39"/>
    <mergeCell ref="N40:Q40"/>
    <mergeCell ref="P41:Q41"/>
    <mergeCell ref="P42:Q42"/>
    <mergeCell ref="A1:E1"/>
    <mergeCell ref="G1:K1"/>
    <mergeCell ref="M1:Q1"/>
    <mergeCell ref="B4:E4"/>
    <mergeCell ref="H4:K4"/>
    <mergeCell ref="B5:E5"/>
    <mergeCell ref="D6:E6"/>
    <mergeCell ref="P6:Q6"/>
    <mergeCell ref="H5:K5"/>
    <mergeCell ref="J6:K6"/>
    <mergeCell ref="D7:E7"/>
    <mergeCell ref="J7:K7"/>
    <mergeCell ref="A8:E8"/>
    <mergeCell ref="G8:K8"/>
    <mergeCell ref="H11:K11"/>
    <mergeCell ref="B11:E11"/>
    <mergeCell ref="B12:E12"/>
    <mergeCell ref="D13:E13"/>
    <mergeCell ref="D14:E14"/>
    <mergeCell ref="A15:E15"/>
    <mergeCell ref="B18:E18"/>
    <mergeCell ref="B19:E19"/>
    <mergeCell ref="N25:Q25"/>
    <mergeCell ref="N26:Q26"/>
    <mergeCell ref="P27:Q27"/>
    <mergeCell ref="P28:Q28"/>
    <mergeCell ref="M29:Q29"/>
    <mergeCell ref="N32:Q32"/>
    <mergeCell ref="N33:Q33"/>
    <mergeCell ref="B40:E40"/>
    <mergeCell ref="D41:E41"/>
    <mergeCell ref="H32:K32"/>
    <mergeCell ref="H33:K33"/>
    <mergeCell ref="J34:K34"/>
    <mergeCell ref="J35:K35"/>
    <mergeCell ref="G36:K36"/>
    <mergeCell ref="H39:K39"/>
    <mergeCell ref="H40:K40"/>
    <mergeCell ref="J48:K48"/>
    <mergeCell ref="J49:K49"/>
    <mergeCell ref="J41:K41"/>
    <mergeCell ref="J42:K42"/>
    <mergeCell ref="G43:K43"/>
    <mergeCell ref="H46:K46"/>
    <mergeCell ref="H47:K47"/>
    <mergeCell ref="N47:Q47"/>
    <mergeCell ref="P48:Q48"/>
    <mergeCell ref="P49:Q49"/>
  </mergeCells>
  <printOptions/>
  <pageMargins bottom="0.0" footer="0.0" header="0.0" left="0.2755905511811024" right="0.1968503937007874" top="0.5905511811023623"/>
  <pageSetup fitToHeight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5" width="6.57"/>
    <col customWidth="1" min="6" max="6" width="1.29"/>
    <col customWidth="1" min="7" max="11" width="6.57"/>
    <col customWidth="1" min="12" max="12" width="1.29"/>
    <col customWidth="1" min="13" max="17" width="6.57"/>
    <col customWidth="1" min="18" max="18" width="3.86"/>
    <col customWidth="1" min="19" max="26" width="7.43"/>
  </cols>
  <sheetData>
    <row r="1" ht="16.5" customHeight="1">
      <c r="A1" s="136" t="str">
        <f>UPPER('Cardiac Drugs - Table 1'!B26)</f>
        <v>ADRENALINE</v>
      </c>
      <c r="B1" s="94"/>
      <c r="C1" s="94"/>
      <c r="D1" s="94"/>
      <c r="E1" s="95"/>
      <c r="F1" s="97"/>
      <c r="G1" s="136" t="str">
        <f>UPPER('Cardiac Drugs - Table 1'!B28)</f>
        <v>ADRENALINE</v>
      </c>
      <c r="H1" s="94"/>
      <c r="I1" s="94"/>
      <c r="J1" s="94"/>
      <c r="K1" s="95"/>
      <c r="L1" s="97"/>
      <c r="M1" s="136" t="str">
        <f>UPPER('Cardiac Drugs - Table 1'!B27)</f>
        <v>NORADRENALINE</v>
      </c>
      <c r="N1" s="94"/>
      <c r="O1" s="94"/>
      <c r="P1" s="94"/>
      <c r="Q1" s="95"/>
      <c r="R1" s="97"/>
      <c r="S1" s="97"/>
      <c r="T1" s="97"/>
      <c r="U1" s="97"/>
      <c r="V1" s="97"/>
      <c r="W1" s="97"/>
      <c r="X1" s="97"/>
      <c r="Y1" s="97"/>
      <c r="Z1" s="97"/>
    </row>
    <row r="2" ht="15.75" customHeight="1">
      <c r="A2" s="98">
        <f>'Cardiac Drugs - Table 1'!E26</f>
        <v>0.9</v>
      </c>
      <c r="B2" s="99" t="s">
        <v>138</v>
      </c>
      <c r="C2" s="99"/>
      <c r="D2" s="99"/>
      <c r="E2" s="100"/>
      <c r="F2" s="97"/>
      <c r="G2" s="98">
        <f>'Cardiac Drugs - Table 1'!E28</f>
        <v>3</v>
      </c>
      <c r="H2" s="99" t="s">
        <v>138</v>
      </c>
      <c r="I2" s="99"/>
      <c r="J2" s="99"/>
      <c r="K2" s="100"/>
      <c r="L2" s="97"/>
      <c r="M2" s="98">
        <f>'Cardiac Drugs - Table 1'!E27</f>
        <v>0.9</v>
      </c>
      <c r="N2" s="99" t="s">
        <v>138</v>
      </c>
      <c r="O2" s="99"/>
      <c r="P2" s="99"/>
      <c r="Q2" s="100"/>
      <c r="R2" s="97"/>
      <c r="S2" s="97"/>
      <c r="T2" s="97"/>
      <c r="U2" s="97"/>
      <c r="V2" s="97"/>
      <c r="W2" s="97"/>
      <c r="X2" s="97"/>
      <c r="Y2" s="97"/>
      <c r="Z2" s="97"/>
    </row>
    <row r="3" ht="15.75" customHeight="1">
      <c r="A3" s="101" t="s">
        <v>139</v>
      </c>
      <c r="B3" s="102" t="s">
        <v>140</v>
      </c>
      <c r="C3" s="103">
        <f>'Cardiac Drugs - Table 1'!H26</f>
        <v>0.1</v>
      </c>
      <c r="D3" s="104" t="s">
        <v>141</v>
      </c>
      <c r="E3" s="105"/>
      <c r="F3" s="97"/>
      <c r="G3" s="101" t="s">
        <v>139</v>
      </c>
      <c r="H3" s="102" t="s">
        <v>140</v>
      </c>
      <c r="I3" s="103">
        <f>'Cardiac Drugs - Table 1'!H28</f>
        <v>0.3333333333</v>
      </c>
      <c r="J3" s="104" t="s">
        <v>141</v>
      </c>
      <c r="K3" s="105"/>
      <c r="L3" s="97"/>
      <c r="M3" s="101" t="s">
        <v>139</v>
      </c>
      <c r="N3" s="102" t="s">
        <v>140</v>
      </c>
      <c r="O3" s="103">
        <f>'Cardiac Drugs - Table 1'!H27</f>
        <v>0.1</v>
      </c>
      <c r="P3" s="104" t="s">
        <v>141</v>
      </c>
      <c r="Q3" s="105"/>
      <c r="R3" s="97"/>
      <c r="S3" s="97"/>
      <c r="T3" s="97"/>
      <c r="U3" s="97"/>
      <c r="V3" s="97"/>
      <c r="W3" s="97"/>
      <c r="X3" s="97"/>
      <c r="Y3" s="97"/>
      <c r="Z3" s="97"/>
    </row>
    <row r="4" ht="15.75" customHeight="1">
      <c r="A4" s="106" t="s">
        <v>142</v>
      </c>
      <c r="B4" s="107" t="str">
        <f>UPPER('Cardiac Drugs - Table 1'!C1)</f>
        <v/>
      </c>
      <c r="C4" s="108"/>
      <c r="D4" s="108"/>
      <c r="E4" s="109"/>
      <c r="F4" s="97"/>
      <c r="G4" s="106" t="s">
        <v>142</v>
      </c>
      <c r="H4" s="107" t="str">
        <f>UPPER('Cardiac Drugs - Table 1'!C1)</f>
        <v/>
      </c>
      <c r="I4" s="108"/>
      <c r="J4" s="108"/>
      <c r="K4" s="109"/>
      <c r="L4" s="97"/>
      <c r="M4" s="106" t="s">
        <v>142</v>
      </c>
      <c r="N4" s="107" t="str">
        <f>UPPER('Cardiac Drugs - Table 1'!C1)</f>
        <v/>
      </c>
      <c r="O4" s="108"/>
      <c r="P4" s="108"/>
      <c r="Q4" s="109"/>
      <c r="R4" s="97"/>
      <c r="S4" s="97"/>
      <c r="T4" s="97"/>
      <c r="U4" s="97"/>
      <c r="V4" s="97"/>
      <c r="W4" s="97"/>
      <c r="X4" s="97"/>
      <c r="Y4" s="97"/>
      <c r="Z4" s="97"/>
    </row>
    <row r="5" ht="15.0" customHeight="1">
      <c r="A5" s="110" t="s">
        <v>143</v>
      </c>
      <c r="B5" s="111" t="str">
        <f>'Cardiac Drugs - Table 1'!C2</f>
        <v/>
      </c>
      <c r="C5" s="112"/>
      <c r="D5" s="112"/>
      <c r="E5" s="113"/>
      <c r="F5" s="97"/>
      <c r="G5" s="110" t="s">
        <v>143</v>
      </c>
      <c r="H5" s="111" t="str">
        <f>'Cardiac Drugs - Table 1'!C2</f>
        <v/>
      </c>
      <c r="I5" s="112"/>
      <c r="J5" s="112"/>
      <c r="K5" s="113"/>
      <c r="L5" s="97"/>
      <c r="M5" s="110" t="s">
        <v>143</v>
      </c>
      <c r="N5" s="111" t="str">
        <f>'Cardiac Drugs - Table 1'!C2</f>
        <v/>
      </c>
      <c r="O5" s="112"/>
      <c r="P5" s="112"/>
      <c r="Q5" s="113"/>
      <c r="R5" s="97"/>
      <c r="S5" s="97"/>
      <c r="T5" s="97"/>
      <c r="U5" s="97"/>
      <c r="V5" s="97"/>
      <c r="W5" s="97"/>
      <c r="X5" s="97"/>
      <c r="Y5" s="97"/>
      <c r="Z5" s="97"/>
    </row>
    <row r="6" ht="15.75" customHeight="1">
      <c r="A6" s="114" t="s">
        <v>144</v>
      </c>
      <c r="B6" s="115" t="str">
        <f>CONCAT('Cardiac Drugs - Table 1'!C3)</f>
        <v>#N/A</v>
      </c>
      <c r="C6" s="116" t="s">
        <v>145</v>
      </c>
      <c r="D6" s="117" t="str">
        <f>CONCAT('Cardiac Drugs - Table 1'!G2)</f>
        <v>#N/A</v>
      </c>
      <c r="E6" s="118"/>
      <c r="F6" s="97"/>
      <c r="G6" s="114" t="s">
        <v>144</v>
      </c>
      <c r="H6" s="115" t="str">
        <f>CONCAT('Cardiac Drugs - Table 1'!C3)</f>
        <v>#N/A</v>
      </c>
      <c r="I6" s="116" t="s">
        <v>145</v>
      </c>
      <c r="J6" s="117" t="str">
        <f>CONCAT('Cardiac Drugs - Table 1'!G2)</f>
        <v>#N/A</v>
      </c>
      <c r="K6" s="118"/>
      <c r="L6" s="97"/>
      <c r="M6" s="114" t="s">
        <v>144</v>
      </c>
      <c r="N6" s="115" t="str">
        <f>CONCAT('Cardiac Drugs - Table 1'!C3)</f>
        <v>#N/A</v>
      </c>
      <c r="O6" s="116" t="s">
        <v>145</v>
      </c>
      <c r="P6" s="117" t="str">
        <f>CONCAT('Cardiac Drugs - Table 1'!G2)</f>
        <v>#N/A</v>
      </c>
      <c r="Q6" s="118"/>
      <c r="R6" s="97"/>
      <c r="S6" s="97"/>
      <c r="T6" s="97"/>
      <c r="U6" s="97"/>
      <c r="V6" s="97"/>
      <c r="W6" s="97"/>
      <c r="X6" s="97"/>
      <c r="Y6" s="97"/>
      <c r="Z6" s="97"/>
    </row>
    <row r="7" ht="16.5" customHeight="1">
      <c r="A7" s="119" t="s">
        <v>146</v>
      </c>
      <c r="B7" s="120">
        <f>'Cardiac Drugs - Table 1'!G1</f>
        <v>45309</v>
      </c>
      <c r="C7" s="121" t="s">
        <v>147</v>
      </c>
      <c r="D7" s="117" t="str">
        <f>CONCAT('Cardiac Drugs - Table 1'!G3)</f>
        <v>#N/A</v>
      </c>
      <c r="E7" s="118"/>
      <c r="F7" s="97"/>
      <c r="G7" s="119" t="s">
        <v>146</v>
      </c>
      <c r="H7" s="122">
        <f>'Cardiac Drugs - Table 1'!G1</f>
        <v>45309</v>
      </c>
      <c r="I7" s="121" t="s">
        <v>147</v>
      </c>
      <c r="J7" s="117" t="str">
        <f>CONCAT('Cardiac Drugs - Table 1'!G3)</f>
        <v>#N/A</v>
      </c>
      <c r="K7" s="118"/>
      <c r="L7" s="97"/>
      <c r="M7" s="119" t="s">
        <v>146</v>
      </c>
      <c r="N7" s="122">
        <f>'Cardiac Drugs - Table 1'!G1</f>
        <v>45309</v>
      </c>
      <c r="O7" s="121" t="s">
        <v>147</v>
      </c>
      <c r="P7" s="117" t="str">
        <f>CONCAT('Cardiac Drugs - Table 1'!G3)</f>
        <v>#N/A</v>
      </c>
      <c r="Q7" s="118"/>
      <c r="R7" s="97"/>
      <c r="S7" s="97"/>
      <c r="T7" s="97"/>
      <c r="U7" s="97"/>
      <c r="V7" s="97"/>
      <c r="W7" s="97"/>
      <c r="X7" s="97"/>
      <c r="Y7" s="97"/>
      <c r="Z7" s="97"/>
    </row>
    <row r="8" ht="16.5" customHeight="1">
      <c r="A8" s="136" t="str">
        <f>UPPER('Cardiac Drugs - Table 1'!B29)</f>
        <v>NORADRENALINE</v>
      </c>
      <c r="B8" s="94"/>
      <c r="C8" s="94"/>
      <c r="D8" s="94"/>
      <c r="E8" s="95"/>
      <c r="F8" s="97"/>
      <c r="G8" s="136" t="str">
        <f>UPPER('Cardiac Drugs - Table 1'!B31)</f>
        <v>DOBUTAMINE</v>
      </c>
      <c r="H8" s="94"/>
      <c r="I8" s="94"/>
      <c r="J8" s="94"/>
      <c r="K8" s="95"/>
      <c r="L8" s="97"/>
      <c r="M8" s="136" t="str">
        <f>UPPER('Cardiac Drugs - Table 1'!B32)</f>
        <v>DOBUTAMINE</v>
      </c>
      <c r="N8" s="94"/>
      <c r="O8" s="94"/>
      <c r="P8" s="94"/>
      <c r="Q8" s="95"/>
      <c r="R8" s="97"/>
      <c r="S8" s="97"/>
      <c r="T8" s="97"/>
      <c r="U8" s="97"/>
      <c r="V8" s="97"/>
      <c r="W8" s="97"/>
      <c r="X8" s="97"/>
      <c r="Y8" s="97"/>
      <c r="Z8" s="97"/>
    </row>
    <row r="9" ht="15.75" customHeight="1">
      <c r="A9" s="98">
        <f>'Cardiac Drugs - Table 1'!E29</f>
        <v>3</v>
      </c>
      <c r="B9" s="99" t="s">
        <v>138</v>
      </c>
      <c r="C9" s="99"/>
      <c r="D9" s="99"/>
      <c r="E9" s="100"/>
      <c r="F9" s="97"/>
      <c r="G9" s="98">
        <f>'Cardiac Drugs - Table 1'!E31</f>
        <v>45</v>
      </c>
      <c r="H9" s="99" t="s">
        <v>138</v>
      </c>
      <c r="I9" s="99"/>
      <c r="J9" s="99"/>
      <c r="K9" s="100"/>
      <c r="L9" s="97"/>
      <c r="M9" s="98">
        <f>'Cardiac Drugs - Table 1'!E32</f>
        <v>250</v>
      </c>
      <c r="N9" s="99" t="s">
        <v>138</v>
      </c>
      <c r="O9" s="99"/>
      <c r="P9" s="99"/>
      <c r="Q9" s="100"/>
      <c r="R9" s="97"/>
      <c r="S9" s="97"/>
      <c r="T9" s="97"/>
      <c r="U9" s="97"/>
      <c r="V9" s="97"/>
      <c r="W9" s="97"/>
      <c r="X9" s="97"/>
      <c r="Y9" s="97"/>
      <c r="Z9" s="97"/>
    </row>
    <row r="10" ht="15.75" customHeight="1">
      <c r="A10" s="101" t="s">
        <v>139</v>
      </c>
      <c r="B10" s="102" t="s">
        <v>140</v>
      </c>
      <c r="C10" s="103">
        <f>'Cardiac Drugs - Table 1'!H29</f>
        <v>0.3333333333</v>
      </c>
      <c r="D10" s="104" t="s">
        <v>141</v>
      </c>
      <c r="E10" s="105"/>
      <c r="F10" s="97"/>
      <c r="G10" s="101" t="s">
        <v>139</v>
      </c>
      <c r="H10" s="102" t="s">
        <v>140</v>
      </c>
      <c r="I10" s="103">
        <f>'Cardiac Drugs - Table 1'!H31</f>
        <v>5</v>
      </c>
      <c r="J10" s="104" t="s">
        <v>141</v>
      </c>
      <c r="K10" s="105"/>
      <c r="L10" s="97"/>
      <c r="M10" s="101" t="s">
        <v>139</v>
      </c>
      <c r="N10" s="102" t="s">
        <v>140</v>
      </c>
      <c r="O10" s="103">
        <f>'Cardiac Drugs - Table 1'!H32</f>
        <v>27.77777778</v>
      </c>
      <c r="P10" s="104" t="s">
        <v>141</v>
      </c>
      <c r="Q10" s="105"/>
      <c r="R10" s="97"/>
      <c r="S10" s="97"/>
      <c r="T10" s="97"/>
      <c r="U10" s="97"/>
      <c r="V10" s="97"/>
      <c r="W10" s="97"/>
      <c r="X10" s="97"/>
      <c r="Y10" s="97"/>
      <c r="Z10" s="97"/>
    </row>
    <row r="11" ht="15.75" customHeight="1">
      <c r="A11" s="106" t="s">
        <v>142</v>
      </c>
      <c r="B11" s="107" t="str">
        <f>UPPER('Cardiac Drugs - Table 1'!C1)</f>
        <v/>
      </c>
      <c r="C11" s="108"/>
      <c r="D11" s="108"/>
      <c r="E11" s="109"/>
      <c r="F11" s="97"/>
      <c r="G11" s="106" t="s">
        <v>142</v>
      </c>
      <c r="H11" s="107" t="str">
        <f>UPPER('Cardiac Drugs - Table 1'!C1)</f>
        <v/>
      </c>
      <c r="I11" s="108"/>
      <c r="J11" s="108"/>
      <c r="K11" s="109"/>
      <c r="L11" s="97"/>
      <c r="M11" s="106" t="s">
        <v>142</v>
      </c>
      <c r="N11" s="107" t="str">
        <f>UPPER('Cardiac Drugs - Table 1'!C1)</f>
        <v/>
      </c>
      <c r="O11" s="108"/>
      <c r="P11" s="108"/>
      <c r="Q11" s="109"/>
      <c r="R11" s="97"/>
      <c r="S11" s="97"/>
      <c r="T11" s="97"/>
      <c r="U11" s="97"/>
      <c r="V11" s="97"/>
      <c r="W11" s="97"/>
      <c r="X11" s="97"/>
      <c r="Y11" s="97"/>
      <c r="Z11" s="97"/>
    </row>
    <row r="12" ht="15.75" customHeight="1">
      <c r="A12" s="110" t="s">
        <v>143</v>
      </c>
      <c r="B12" s="111" t="str">
        <f>'Cardiac Drugs - Table 1'!C2</f>
        <v/>
      </c>
      <c r="C12" s="112"/>
      <c r="D12" s="112"/>
      <c r="E12" s="113"/>
      <c r="F12" s="97"/>
      <c r="G12" s="110" t="s">
        <v>143</v>
      </c>
      <c r="H12" s="111" t="str">
        <f>'Cardiac Drugs - Table 1'!C2</f>
        <v/>
      </c>
      <c r="I12" s="112"/>
      <c r="J12" s="112"/>
      <c r="K12" s="113"/>
      <c r="L12" s="97"/>
      <c r="M12" s="110" t="s">
        <v>143</v>
      </c>
      <c r="N12" s="111" t="str">
        <f>'Cardiac Drugs - Table 1'!C2</f>
        <v/>
      </c>
      <c r="O12" s="112"/>
      <c r="P12" s="112"/>
      <c r="Q12" s="113"/>
      <c r="R12" s="97"/>
      <c r="S12" s="97"/>
      <c r="T12" s="97"/>
      <c r="U12" s="97"/>
      <c r="V12" s="97"/>
      <c r="W12" s="97"/>
      <c r="X12" s="97"/>
      <c r="Y12" s="97"/>
      <c r="Z12" s="97"/>
    </row>
    <row r="13" ht="15.75" customHeight="1">
      <c r="A13" s="114" t="s">
        <v>144</v>
      </c>
      <c r="B13" s="115" t="str">
        <f>CONCAT('Cardiac Drugs - Table 1'!C3)</f>
        <v>#N/A</v>
      </c>
      <c r="C13" s="116" t="s">
        <v>145</v>
      </c>
      <c r="D13" s="117" t="str">
        <f>CONCAT('Cardiac Drugs - Table 1'!G2)</f>
        <v>#N/A</v>
      </c>
      <c r="E13" s="118"/>
      <c r="F13" s="97"/>
      <c r="G13" s="114" t="s">
        <v>144</v>
      </c>
      <c r="H13" s="115" t="str">
        <f>CONCAT('Cardiac Drugs - Table 1'!C3)</f>
        <v>#N/A</v>
      </c>
      <c r="I13" s="116" t="s">
        <v>145</v>
      </c>
      <c r="J13" s="117" t="str">
        <f>CONCAT('Cardiac Drugs - Table 1'!G2)</f>
        <v>#N/A</v>
      </c>
      <c r="K13" s="118"/>
      <c r="L13" s="97"/>
      <c r="M13" s="114" t="s">
        <v>144</v>
      </c>
      <c r="N13" s="115" t="str">
        <f>CONCAT('Cardiac Drugs - Table 1'!C3)</f>
        <v>#N/A</v>
      </c>
      <c r="O13" s="116" t="s">
        <v>145</v>
      </c>
      <c r="P13" s="117" t="str">
        <f>CONCAT('Cardiac Drugs - Table 1'!G2)</f>
        <v>#N/A</v>
      </c>
      <c r="Q13" s="118"/>
      <c r="R13" s="97"/>
      <c r="S13" s="97"/>
      <c r="T13" s="97"/>
      <c r="U13" s="97"/>
      <c r="V13" s="97"/>
      <c r="W13" s="97"/>
      <c r="X13" s="97"/>
      <c r="Y13" s="97"/>
      <c r="Z13" s="97"/>
    </row>
    <row r="14" ht="16.5" customHeight="1">
      <c r="A14" s="119" t="s">
        <v>146</v>
      </c>
      <c r="B14" s="122">
        <f>'Cardiac Drugs - Table 1'!G1</f>
        <v>45309</v>
      </c>
      <c r="C14" s="121" t="s">
        <v>147</v>
      </c>
      <c r="D14" s="117" t="str">
        <f>CONCAT('Cardiac Drugs - Table 1'!G3)</f>
        <v>#N/A</v>
      </c>
      <c r="E14" s="118"/>
      <c r="F14" s="97"/>
      <c r="G14" s="119" t="s">
        <v>146</v>
      </c>
      <c r="H14" s="122">
        <f>'Cardiac Drugs - Table 1'!G1</f>
        <v>45309</v>
      </c>
      <c r="I14" s="121" t="s">
        <v>147</v>
      </c>
      <c r="J14" s="117" t="str">
        <f>CONCAT('Cardiac Drugs - Table 1'!G3)</f>
        <v>#N/A</v>
      </c>
      <c r="K14" s="118"/>
      <c r="L14" s="97"/>
      <c r="M14" s="119" t="s">
        <v>146</v>
      </c>
      <c r="N14" s="122">
        <f>'Cardiac Drugs - Table 1'!G1</f>
        <v>45309</v>
      </c>
      <c r="O14" s="121" t="s">
        <v>147</v>
      </c>
      <c r="P14" s="117" t="str">
        <f>CONCAT('Cardiac Drugs - Table 1'!G3)</f>
        <v>#N/A</v>
      </c>
      <c r="Q14" s="118"/>
      <c r="R14" s="97"/>
      <c r="S14" s="97"/>
      <c r="T14" s="97"/>
      <c r="U14" s="97"/>
      <c r="V14" s="97"/>
      <c r="W14" s="97"/>
      <c r="X14" s="97"/>
      <c r="Y14" s="97"/>
      <c r="Z14" s="97"/>
    </row>
    <row r="15" ht="16.5" customHeight="1">
      <c r="A15" s="136" t="str">
        <f>UPPER('Cardiac Drugs - Table 1'!B33)</f>
        <v>DOPAMINE</v>
      </c>
      <c r="B15" s="94"/>
      <c r="C15" s="94"/>
      <c r="D15" s="94"/>
      <c r="E15" s="95"/>
      <c r="F15" s="97"/>
      <c r="G15" s="136" t="str">
        <f>UPPER('Cardiac Drugs - Table 1'!B34)</f>
        <v>DOPAMINE</v>
      </c>
      <c r="H15" s="94"/>
      <c r="I15" s="94"/>
      <c r="J15" s="94"/>
      <c r="K15" s="95"/>
      <c r="L15" s="97"/>
      <c r="M15" s="136" t="str">
        <f>UPPER('Cardiac Drugs - Table 1'!B36)</f>
        <v>GTN</v>
      </c>
      <c r="N15" s="94"/>
      <c r="O15" s="94"/>
      <c r="P15" s="94"/>
      <c r="Q15" s="95"/>
      <c r="R15" s="97"/>
      <c r="S15" s="97"/>
      <c r="T15" s="97"/>
      <c r="U15" s="97"/>
      <c r="V15" s="97"/>
      <c r="W15" s="97"/>
      <c r="X15" s="97"/>
      <c r="Y15" s="97"/>
      <c r="Z15" s="97"/>
    </row>
    <row r="16" ht="15.75" customHeight="1">
      <c r="A16" s="98">
        <f>'Cardiac Drugs - Table 1'!E33</f>
        <v>90</v>
      </c>
      <c r="B16" s="99" t="s">
        <v>138</v>
      </c>
      <c r="C16" s="99"/>
      <c r="D16" s="99"/>
      <c r="E16" s="100"/>
      <c r="F16" s="97"/>
      <c r="G16" s="98">
        <f>'Cardiac Drugs - Table 1'!E34</f>
        <v>200</v>
      </c>
      <c r="H16" s="99" t="s">
        <v>138</v>
      </c>
      <c r="I16" s="99"/>
      <c r="J16" s="99"/>
      <c r="K16" s="100"/>
      <c r="L16" s="97"/>
      <c r="M16" s="98">
        <f>'Cardiac Drugs - Table 1'!E36</f>
        <v>9</v>
      </c>
      <c r="N16" s="99" t="s">
        <v>138</v>
      </c>
      <c r="O16" s="99"/>
      <c r="P16" s="99"/>
      <c r="Q16" s="100"/>
      <c r="R16" s="97"/>
      <c r="S16" s="97"/>
      <c r="T16" s="97"/>
      <c r="U16" s="97"/>
      <c r="V16" s="97"/>
      <c r="W16" s="97"/>
      <c r="X16" s="97"/>
      <c r="Y16" s="97"/>
      <c r="Z16" s="97"/>
    </row>
    <row r="17" ht="15.75" customHeight="1">
      <c r="A17" s="101" t="s">
        <v>139</v>
      </c>
      <c r="B17" s="102" t="s">
        <v>140</v>
      </c>
      <c r="C17" s="103">
        <f>'Cardiac Drugs - Table 1'!H33</f>
        <v>10</v>
      </c>
      <c r="D17" s="104" t="s">
        <v>141</v>
      </c>
      <c r="E17" s="105"/>
      <c r="F17" s="97"/>
      <c r="G17" s="101" t="s">
        <v>139</v>
      </c>
      <c r="H17" s="102" t="s">
        <v>140</v>
      </c>
      <c r="I17" s="103">
        <f>'Cardiac Drugs - Table 1'!H34</f>
        <v>22.22222222</v>
      </c>
      <c r="J17" s="104" t="s">
        <v>141</v>
      </c>
      <c r="K17" s="105"/>
      <c r="L17" s="97"/>
      <c r="M17" s="101" t="s">
        <v>139</v>
      </c>
      <c r="N17" s="102" t="s">
        <v>140</v>
      </c>
      <c r="O17" s="103">
        <f>'Cardiac Drugs - Table 1'!H36</f>
        <v>1</v>
      </c>
      <c r="P17" s="104" t="s">
        <v>141</v>
      </c>
      <c r="Q17" s="105"/>
      <c r="R17" s="97"/>
      <c r="S17" s="97"/>
      <c r="T17" s="97"/>
      <c r="U17" s="97"/>
      <c r="V17" s="97"/>
      <c r="W17" s="97"/>
      <c r="X17" s="97"/>
      <c r="Y17" s="97"/>
      <c r="Z17" s="97"/>
    </row>
    <row r="18" ht="15.75" customHeight="1">
      <c r="A18" s="106" t="s">
        <v>142</v>
      </c>
      <c r="B18" s="107" t="str">
        <f>UPPER('Cardiac Drugs - Table 1'!C1)</f>
        <v/>
      </c>
      <c r="C18" s="108"/>
      <c r="D18" s="108"/>
      <c r="E18" s="109"/>
      <c r="F18" s="97"/>
      <c r="G18" s="106" t="s">
        <v>142</v>
      </c>
      <c r="H18" s="107" t="str">
        <f>UPPER('Cardiac Drugs - Table 1'!C1)</f>
        <v/>
      </c>
      <c r="I18" s="108"/>
      <c r="J18" s="108"/>
      <c r="K18" s="109"/>
      <c r="L18" s="97"/>
      <c r="M18" s="106" t="s">
        <v>142</v>
      </c>
      <c r="N18" s="107" t="str">
        <f>UPPER('Cardiac Drugs - Table 1'!C1)</f>
        <v/>
      </c>
      <c r="O18" s="108"/>
      <c r="P18" s="108"/>
      <c r="Q18" s="109"/>
      <c r="R18" s="97"/>
      <c r="S18" s="97"/>
      <c r="T18" s="97"/>
      <c r="U18" s="97"/>
      <c r="V18" s="97"/>
      <c r="W18" s="97"/>
      <c r="X18" s="97"/>
      <c r="Y18" s="97"/>
      <c r="Z18" s="97"/>
    </row>
    <row r="19" ht="15.75" customHeight="1">
      <c r="A19" s="110" t="s">
        <v>143</v>
      </c>
      <c r="B19" s="111" t="str">
        <f>'Cardiac Drugs - Table 1'!C2</f>
        <v/>
      </c>
      <c r="C19" s="112"/>
      <c r="D19" s="112"/>
      <c r="E19" s="113"/>
      <c r="F19" s="97"/>
      <c r="G19" s="110" t="s">
        <v>143</v>
      </c>
      <c r="H19" s="111" t="str">
        <f>'Cardiac Drugs - Table 1'!C2</f>
        <v/>
      </c>
      <c r="I19" s="112"/>
      <c r="J19" s="112"/>
      <c r="K19" s="113"/>
      <c r="L19" s="97"/>
      <c r="M19" s="110" t="s">
        <v>143</v>
      </c>
      <c r="N19" s="111" t="str">
        <f>'Cardiac Drugs - Table 1'!C2</f>
        <v/>
      </c>
      <c r="O19" s="112"/>
      <c r="P19" s="112"/>
      <c r="Q19" s="113"/>
      <c r="R19" s="97"/>
      <c r="S19" s="97"/>
      <c r="T19" s="97"/>
      <c r="U19" s="97"/>
      <c r="V19" s="97"/>
      <c r="W19" s="97"/>
      <c r="X19" s="97"/>
      <c r="Y19" s="97"/>
      <c r="Z19" s="97"/>
    </row>
    <row r="20" ht="15.75" customHeight="1">
      <c r="A20" s="114" t="s">
        <v>144</v>
      </c>
      <c r="B20" s="115" t="str">
        <f>CONCAT('Cardiac Drugs - Table 1'!C3)</f>
        <v>#N/A</v>
      </c>
      <c r="C20" s="116" t="s">
        <v>145</v>
      </c>
      <c r="D20" s="117" t="str">
        <f>CONCAT('Cardiac Drugs - Table 1'!G2)</f>
        <v>#N/A</v>
      </c>
      <c r="E20" s="118"/>
      <c r="F20" s="97"/>
      <c r="G20" s="114" t="s">
        <v>144</v>
      </c>
      <c r="H20" s="115" t="str">
        <f>CONCAT('Cardiac Drugs - Table 1'!C3)</f>
        <v>#N/A</v>
      </c>
      <c r="I20" s="116" t="s">
        <v>145</v>
      </c>
      <c r="J20" s="117" t="str">
        <f>CONCAT('Cardiac Drugs - Table 1'!G2)</f>
        <v>#N/A</v>
      </c>
      <c r="K20" s="118"/>
      <c r="L20" s="97"/>
      <c r="M20" s="114" t="s">
        <v>144</v>
      </c>
      <c r="N20" s="115" t="str">
        <f>CONCAT('Cardiac Drugs - Table 1'!C3)</f>
        <v>#N/A</v>
      </c>
      <c r="O20" s="116" t="s">
        <v>145</v>
      </c>
      <c r="P20" s="117" t="str">
        <f>CONCAT('Cardiac Drugs - Table 1'!G2)</f>
        <v>#N/A</v>
      </c>
      <c r="Q20" s="118"/>
      <c r="R20" s="97"/>
      <c r="S20" s="97"/>
      <c r="T20" s="97"/>
      <c r="U20" s="97"/>
      <c r="V20" s="97"/>
      <c r="W20" s="97"/>
      <c r="X20" s="97"/>
      <c r="Y20" s="97"/>
      <c r="Z20" s="97"/>
    </row>
    <row r="21" ht="16.5" customHeight="1">
      <c r="A21" s="119" t="s">
        <v>146</v>
      </c>
      <c r="B21" s="122">
        <f>'Cardiac Drugs - Table 1'!G1</f>
        <v>45309</v>
      </c>
      <c r="C21" s="121" t="s">
        <v>147</v>
      </c>
      <c r="D21" s="117" t="str">
        <f>CONCAT('Cardiac Drugs - Table 1'!G3)</f>
        <v>#N/A</v>
      </c>
      <c r="E21" s="118"/>
      <c r="F21" s="97"/>
      <c r="G21" s="119" t="s">
        <v>146</v>
      </c>
      <c r="H21" s="122">
        <f>'Cardiac Drugs - Table 1'!G1</f>
        <v>45309</v>
      </c>
      <c r="I21" s="121" t="s">
        <v>147</v>
      </c>
      <c r="J21" s="117" t="str">
        <f>CONCAT('Cardiac Drugs - Table 1'!G3)</f>
        <v>#N/A</v>
      </c>
      <c r="K21" s="118"/>
      <c r="L21" s="97"/>
      <c r="M21" s="119" t="s">
        <v>146</v>
      </c>
      <c r="N21" s="122">
        <f>'Cardiac Drugs - Table 1'!G1</f>
        <v>45309</v>
      </c>
      <c r="O21" s="121" t="s">
        <v>147</v>
      </c>
      <c r="P21" s="117" t="str">
        <f>CONCAT('Cardiac Drugs - Table 1'!G3)</f>
        <v>#N/A</v>
      </c>
      <c r="Q21" s="118"/>
      <c r="R21" s="97"/>
      <c r="S21" s="97"/>
      <c r="T21" s="97"/>
      <c r="U21" s="97"/>
      <c r="V21" s="97"/>
      <c r="W21" s="97"/>
      <c r="X21" s="97"/>
      <c r="Y21" s="97"/>
      <c r="Z21" s="97"/>
    </row>
    <row r="22" ht="16.5" customHeight="1">
      <c r="A22" s="136" t="str">
        <f>UPPER('Cardiac Drugs - Table 1'!B38)</f>
        <v>GTN</v>
      </c>
      <c r="B22" s="94"/>
      <c r="C22" s="94"/>
      <c r="D22" s="94"/>
      <c r="E22" s="95"/>
      <c r="F22" s="97"/>
      <c r="G22" s="136" t="str">
        <f>UPPER('Cardiac Drugs - Table 1'!B37)</f>
        <v>NIPRIDE</v>
      </c>
      <c r="H22" s="94"/>
      <c r="I22" s="94"/>
      <c r="J22" s="94"/>
      <c r="K22" s="95"/>
      <c r="L22" s="97"/>
      <c r="M22" s="136" t="str">
        <f>UPPER('Cardiac Drugs - Table 1'!B39)</f>
        <v>NIPRIDE</v>
      </c>
      <c r="N22" s="94"/>
      <c r="O22" s="94"/>
      <c r="P22" s="94"/>
      <c r="Q22" s="95"/>
      <c r="R22" s="97"/>
      <c r="S22" s="97"/>
      <c r="T22" s="97"/>
      <c r="U22" s="97"/>
      <c r="V22" s="97"/>
      <c r="W22" s="97"/>
      <c r="X22" s="97"/>
      <c r="Y22" s="97"/>
      <c r="Z22" s="97"/>
    </row>
    <row r="23" ht="15.75" customHeight="1">
      <c r="A23" s="98">
        <f>'Cardiac Drugs - Table 1'!E38</f>
        <v>10</v>
      </c>
      <c r="B23" s="99" t="s">
        <v>138</v>
      </c>
      <c r="C23" s="103"/>
      <c r="D23" s="99"/>
      <c r="E23" s="100"/>
      <c r="F23" s="97"/>
      <c r="G23" s="98">
        <f>'Cardiac Drugs - Table 1'!E37</f>
        <v>9</v>
      </c>
      <c r="H23" s="99" t="s">
        <v>138</v>
      </c>
      <c r="I23" s="99"/>
      <c r="J23" s="99"/>
      <c r="K23" s="100"/>
      <c r="L23" s="97"/>
      <c r="M23" s="98">
        <f>'Cardiac Drugs - Table 1'!E39</f>
        <v>10</v>
      </c>
      <c r="N23" s="99" t="s">
        <v>138</v>
      </c>
      <c r="O23" s="99"/>
      <c r="P23" s="99"/>
      <c r="Q23" s="100"/>
      <c r="R23" s="97"/>
      <c r="S23" s="97"/>
      <c r="T23" s="97"/>
      <c r="U23" s="97"/>
      <c r="V23" s="97"/>
      <c r="W23" s="97"/>
      <c r="X23" s="97"/>
      <c r="Y23" s="97"/>
      <c r="Z23" s="97"/>
    </row>
    <row r="24" ht="15.75" customHeight="1">
      <c r="A24" s="101" t="s">
        <v>139</v>
      </c>
      <c r="B24" s="102" t="s">
        <v>140</v>
      </c>
      <c r="C24" s="103">
        <f>'Cardiac Drugs - Table 1'!H38</f>
        <v>1.111111111</v>
      </c>
      <c r="D24" s="104" t="s">
        <v>141</v>
      </c>
      <c r="E24" s="105"/>
      <c r="F24" s="97"/>
      <c r="G24" s="101" t="s">
        <v>139</v>
      </c>
      <c r="H24" s="102" t="s">
        <v>140</v>
      </c>
      <c r="I24" s="103">
        <f>'Cardiac Drugs - Table 1'!H37</f>
        <v>1</v>
      </c>
      <c r="J24" s="104" t="s">
        <v>141</v>
      </c>
      <c r="K24" s="105"/>
      <c r="L24" s="97"/>
      <c r="M24" s="101" t="s">
        <v>139</v>
      </c>
      <c r="N24" s="102" t="s">
        <v>140</v>
      </c>
      <c r="O24" s="103">
        <f>'Cardiac Drugs - Table 1'!H39</f>
        <v>1.111111111</v>
      </c>
      <c r="P24" s="104" t="s">
        <v>141</v>
      </c>
      <c r="Q24" s="105"/>
      <c r="R24" s="97"/>
      <c r="S24" s="97"/>
      <c r="T24" s="97"/>
      <c r="U24" s="97"/>
      <c r="V24" s="97"/>
      <c r="W24" s="97"/>
      <c r="X24" s="97"/>
      <c r="Y24" s="97"/>
      <c r="Z24" s="97"/>
    </row>
    <row r="25" ht="15.75" customHeight="1">
      <c r="A25" s="106" t="s">
        <v>142</v>
      </c>
      <c r="B25" s="107" t="str">
        <f>UPPER('Cardiac Drugs - Table 1'!C1)</f>
        <v/>
      </c>
      <c r="C25" s="108"/>
      <c r="D25" s="108"/>
      <c r="E25" s="109"/>
      <c r="F25" s="97"/>
      <c r="G25" s="106" t="s">
        <v>142</v>
      </c>
      <c r="H25" s="107" t="str">
        <f>UPPER('Cardiac Drugs - Table 1'!C1)</f>
        <v/>
      </c>
      <c r="I25" s="108"/>
      <c r="J25" s="108"/>
      <c r="K25" s="109"/>
      <c r="L25" s="97"/>
      <c r="M25" s="106" t="s">
        <v>142</v>
      </c>
      <c r="N25" s="107" t="str">
        <f>UPPER('Cardiac Drugs - Table 1'!C1)</f>
        <v/>
      </c>
      <c r="O25" s="108"/>
      <c r="P25" s="108"/>
      <c r="Q25" s="109"/>
      <c r="R25" s="97"/>
      <c r="S25" s="97"/>
      <c r="T25" s="97"/>
      <c r="U25" s="97"/>
      <c r="V25" s="97"/>
      <c r="W25" s="97"/>
      <c r="X25" s="97"/>
      <c r="Y25" s="97"/>
      <c r="Z25" s="97"/>
    </row>
    <row r="26" ht="15.75" customHeight="1">
      <c r="A26" s="110" t="s">
        <v>143</v>
      </c>
      <c r="B26" s="111" t="str">
        <f>'Cardiac Drugs - Table 1'!C2</f>
        <v/>
      </c>
      <c r="C26" s="112"/>
      <c r="D26" s="112"/>
      <c r="E26" s="113"/>
      <c r="F26" s="97"/>
      <c r="G26" s="110" t="s">
        <v>143</v>
      </c>
      <c r="H26" s="111" t="str">
        <f>'Cardiac Drugs - Table 1'!C2</f>
        <v/>
      </c>
      <c r="I26" s="112"/>
      <c r="J26" s="112"/>
      <c r="K26" s="113"/>
      <c r="L26" s="97"/>
      <c r="M26" s="110" t="s">
        <v>143</v>
      </c>
      <c r="N26" s="111" t="str">
        <f>'Cardiac Drugs - Table 1'!C2</f>
        <v/>
      </c>
      <c r="O26" s="112"/>
      <c r="P26" s="112"/>
      <c r="Q26" s="113"/>
      <c r="R26" s="97"/>
      <c r="S26" s="97"/>
      <c r="T26" s="97"/>
      <c r="U26" s="97"/>
      <c r="V26" s="97"/>
      <c r="W26" s="97"/>
      <c r="X26" s="97"/>
      <c r="Y26" s="97"/>
      <c r="Z26" s="97"/>
    </row>
    <row r="27" ht="15.75" customHeight="1">
      <c r="A27" s="114" t="s">
        <v>144</v>
      </c>
      <c r="B27" s="115" t="str">
        <f>CONCAT('Cardiac Drugs - Table 1'!C3)</f>
        <v>#N/A</v>
      </c>
      <c r="C27" s="116" t="s">
        <v>145</v>
      </c>
      <c r="D27" s="117" t="str">
        <f>CONCAT('Cardiac Drugs - Table 1'!G2)</f>
        <v>#N/A</v>
      </c>
      <c r="E27" s="118"/>
      <c r="F27" s="97"/>
      <c r="G27" s="114" t="s">
        <v>144</v>
      </c>
      <c r="H27" s="115" t="str">
        <f>CONCAT('Cardiac Drugs - Table 1'!C3)</f>
        <v>#N/A</v>
      </c>
      <c r="I27" s="116" t="s">
        <v>145</v>
      </c>
      <c r="J27" s="117" t="str">
        <f>CONCAT('Cardiac Drugs - Table 1'!G2)</f>
        <v>#N/A</v>
      </c>
      <c r="K27" s="118"/>
      <c r="L27" s="97"/>
      <c r="M27" s="114" t="s">
        <v>144</v>
      </c>
      <c r="N27" s="115" t="str">
        <f>CONCAT('Cardiac Drugs - Table 1'!C3)</f>
        <v>#N/A</v>
      </c>
      <c r="O27" s="116" t="s">
        <v>145</v>
      </c>
      <c r="P27" s="117" t="str">
        <f>CONCAT('Cardiac Drugs - Table 1'!G2)</f>
        <v>#N/A</v>
      </c>
      <c r="Q27" s="118"/>
      <c r="R27" s="97"/>
      <c r="S27" s="97"/>
      <c r="T27" s="97"/>
      <c r="U27" s="97"/>
      <c r="V27" s="97"/>
      <c r="W27" s="97"/>
      <c r="X27" s="97"/>
      <c r="Y27" s="97"/>
      <c r="Z27" s="97"/>
    </row>
    <row r="28" ht="16.5" customHeight="1">
      <c r="A28" s="119" t="s">
        <v>146</v>
      </c>
      <c r="B28" s="122">
        <f>'Cardiac Drugs - Table 1'!G1</f>
        <v>45309</v>
      </c>
      <c r="C28" s="121" t="s">
        <v>147</v>
      </c>
      <c r="D28" s="117" t="str">
        <f>CONCAT('Cardiac Drugs - Table 1'!G3)</f>
        <v>#N/A</v>
      </c>
      <c r="E28" s="118"/>
      <c r="F28" s="97"/>
      <c r="G28" s="119" t="s">
        <v>146</v>
      </c>
      <c r="H28" s="122">
        <f>'Cardiac Drugs - Table 1'!G1</f>
        <v>45309</v>
      </c>
      <c r="I28" s="121" t="s">
        <v>147</v>
      </c>
      <c r="J28" s="117" t="str">
        <f>CONCAT('Cardiac Drugs - Table 1'!G3)</f>
        <v>#N/A</v>
      </c>
      <c r="K28" s="118"/>
      <c r="L28" s="97"/>
      <c r="M28" s="119" t="s">
        <v>146</v>
      </c>
      <c r="N28" s="122">
        <f>'Cardiac Drugs - Table 1'!G1</f>
        <v>45309</v>
      </c>
      <c r="O28" s="121" t="s">
        <v>147</v>
      </c>
      <c r="P28" s="117" t="str">
        <f>CONCAT('Cardiac Drugs - Table 1'!G3)</f>
        <v>#N/A</v>
      </c>
      <c r="Q28" s="118"/>
      <c r="R28" s="97"/>
      <c r="S28" s="97"/>
      <c r="T28" s="97"/>
      <c r="U28" s="97"/>
      <c r="V28" s="97"/>
      <c r="W28" s="97"/>
      <c r="X28" s="97"/>
      <c r="Y28" s="97"/>
      <c r="Z28" s="97"/>
    </row>
    <row r="29" ht="16.5" customHeight="1">
      <c r="A29" s="136" t="str">
        <f>UPPER('Cardiac Drugs - Table 1'!B41)</f>
        <v>MILRINONE</v>
      </c>
      <c r="B29" s="94"/>
      <c r="C29" s="94"/>
      <c r="D29" s="94"/>
      <c r="E29" s="95"/>
      <c r="F29" s="97"/>
      <c r="G29" s="136" t="str">
        <f>UPPER('Cardiac Drugs - Table 1'!B42)</f>
        <v>MILRINONE</v>
      </c>
      <c r="H29" s="94"/>
      <c r="I29" s="94"/>
      <c r="J29" s="94"/>
      <c r="K29" s="95"/>
      <c r="L29" s="97"/>
      <c r="M29" s="137" t="str">
        <f>UPPER('Cardiac Drugs - Table 1'!B46)</f>
        <v>TRANEXEMIC ACID</v>
      </c>
      <c r="N29" s="94"/>
      <c r="O29" s="94"/>
      <c r="P29" s="94"/>
      <c r="Q29" s="95"/>
      <c r="R29" s="97"/>
      <c r="S29" s="97"/>
      <c r="T29" s="97"/>
      <c r="U29" s="97"/>
      <c r="V29" s="97"/>
      <c r="W29" s="97"/>
      <c r="X29" s="97"/>
      <c r="Y29" s="97"/>
      <c r="Z29" s="97"/>
    </row>
    <row r="30" ht="15.75" customHeight="1">
      <c r="A30" s="98">
        <f>'Cardiac Drugs - Table 1'!E41</f>
        <v>9</v>
      </c>
      <c r="B30" s="99" t="s">
        <v>138</v>
      </c>
      <c r="C30" s="123"/>
      <c r="D30" s="99"/>
      <c r="E30" s="100"/>
      <c r="F30" s="97"/>
      <c r="G30" s="124">
        <f>'Cardiac Drugs - Table 1'!E42</f>
        <v>20</v>
      </c>
      <c r="H30" s="99" t="s">
        <v>138</v>
      </c>
      <c r="I30" s="125"/>
      <c r="J30" s="125"/>
      <c r="K30" s="126"/>
      <c r="L30" s="97"/>
      <c r="M30" s="124">
        <f>'Cardiac Drugs - Table 1'!E46</f>
        <v>150</v>
      </c>
      <c r="N30" s="99" t="s">
        <v>148</v>
      </c>
      <c r="O30" s="125"/>
      <c r="P30" s="125"/>
      <c r="Q30" s="126"/>
      <c r="R30" s="97"/>
      <c r="S30" s="97"/>
      <c r="T30" s="97"/>
      <c r="U30" s="97"/>
      <c r="V30" s="97"/>
      <c r="W30" s="97"/>
      <c r="X30" s="97"/>
      <c r="Y30" s="97"/>
      <c r="Z30" s="97"/>
    </row>
    <row r="31" ht="15.75" customHeight="1">
      <c r="A31" s="101" t="s">
        <v>139</v>
      </c>
      <c r="B31" s="102" t="s">
        <v>140</v>
      </c>
      <c r="C31" s="103">
        <f>'Cardiac Drugs - Table 1'!H41</f>
        <v>1</v>
      </c>
      <c r="D31" s="104" t="s">
        <v>141</v>
      </c>
      <c r="E31" s="105"/>
      <c r="F31" s="97"/>
      <c r="G31" s="127" t="s">
        <v>139</v>
      </c>
      <c r="H31" s="102" t="s">
        <v>140</v>
      </c>
      <c r="I31" s="103">
        <f>'Cardiac Drugs - Table 1'!H42</f>
        <v>2.222222222</v>
      </c>
      <c r="J31" s="104" t="s">
        <v>141</v>
      </c>
      <c r="K31" s="128"/>
      <c r="L31" s="97"/>
      <c r="M31" s="127" t="s">
        <v>139</v>
      </c>
      <c r="N31" s="102" t="s">
        <v>140</v>
      </c>
      <c r="O31" s="103">
        <f>'Cardiac Drugs - Table 1'!H46</f>
        <v>2.5</v>
      </c>
      <c r="P31" s="129" t="s">
        <v>149</v>
      </c>
      <c r="Q31" s="128"/>
      <c r="R31" s="97"/>
      <c r="S31" s="97"/>
      <c r="T31" s="97"/>
      <c r="U31" s="97"/>
      <c r="V31" s="97"/>
      <c r="W31" s="97"/>
      <c r="X31" s="97"/>
      <c r="Y31" s="97"/>
      <c r="Z31" s="97"/>
    </row>
    <row r="32" ht="15.75" customHeight="1">
      <c r="A32" s="106" t="s">
        <v>142</v>
      </c>
      <c r="B32" s="107" t="str">
        <f>UPPER('Cardiac Drugs - Table 1'!C1)</f>
        <v/>
      </c>
      <c r="C32" s="108"/>
      <c r="D32" s="108"/>
      <c r="E32" s="109"/>
      <c r="F32" s="97"/>
      <c r="G32" s="106" t="s">
        <v>142</v>
      </c>
      <c r="H32" s="107" t="str">
        <f>UPPER('Cardiac Drugs - Table 1'!C1)</f>
        <v/>
      </c>
      <c r="I32" s="108"/>
      <c r="J32" s="108"/>
      <c r="K32" s="109"/>
      <c r="L32" s="97"/>
      <c r="M32" s="106" t="s">
        <v>142</v>
      </c>
      <c r="N32" s="107" t="str">
        <f>UPPER('Cardiac Drugs - Table 1'!C1)</f>
        <v/>
      </c>
      <c r="O32" s="108"/>
      <c r="P32" s="108"/>
      <c r="Q32" s="109"/>
      <c r="R32" s="97"/>
      <c r="S32" s="97"/>
      <c r="T32" s="97"/>
      <c r="U32" s="97"/>
      <c r="V32" s="97"/>
      <c r="W32" s="97"/>
      <c r="X32" s="97"/>
      <c r="Y32" s="97"/>
      <c r="Z32" s="97"/>
    </row>
    <row r="33" ht="15.75" customHeight="1">
      <c r="A33" s="110" t="s">
        <v>143</v>
      </c>
      <c r="B33" s="111" t="str">
        <f>'Cardiac Drugs - Table 1'!C2</f>
        <v/>
      </c>
      <c r="C33" s="112"/>
      <c r="D33" s="112"/>
      <c r="E33" s="113"/>
      <c r="F33" s="97"/>
      <c r="G33" s="110" t="s">
        <v>143</v>
      </c>
      <c r="H33" s="111" t="str">
        <f>'Cardiac Drugs - Table 1'!C2</f>
        <v/>
      </c>
      <c r="I33" s="112"/>
      <c r="J33" s="112"/>
      <c r="K33" s="113"/>
      <c r="L33" s="97"/>
      <c r="M33" s="110" t="s">
        <v>143</v>
      </c>
      <c r="N33" s="111" t="str">
        <f>'Cardiac Drugs - Table 1'!C2</f>
        <v/>
      </c>
      <c r="O33" s="112"/>
      <c r="P33" s="112"/>
      <c r="Q33" s="113"/>
      <c r="R33" s="97"/>
      <c r="S33" s="97"/>
      <c r="T33" s="97"/>
      <c r="U33" s="97"/>
      <c r="V33" s="97"/>
      <c r="W33" s="97"/>
      <c r="X33" s="97"/>
      <c r="Y33" s="97"/>
      <c r="Z33" s="97"/>
    </row>
    <row r="34" ht="15.75" customHeight="1">
      <c r="A34" s="114" t="s">
        <v>144</v>
      </c>
      <c r="B34" s="115" t="str">
        <f>CONCAT('Cardiac Drugs - Table 1'!C3)</f>
        <v>#N/A</v>
      </c>
      <c r="C34" s="116" t="s">
        <v>145</v>
      </c>
      <c r="D34" s="117" t="str">
        <f>CONCAT('Cardiac Drugs - Table 1'!G2)</f>
        <v>#N/A</v>
      </c>
      <c r="E34" s="118"/>
      <c r="F34" s="97"/>
      <c r="G34" s="114" t="s">
        <v>144</v>
      </c>
      <c r="H34" s="115" t="str">
        <f>CONCAT('Cardiac Drugs - Table 1'!C3)</f>
        <v>#N/A</v>
      </c>
      <c r="I34" s="116" t="s">
        <v>145</v>
      </c>
      <c r="J34" s="117" t="str">
        <f>CONCAT('Cardiac Drugs - Table 1'!G2)</f>
        <v>#N/A</v>
      </c>
      <c r="K34" s="118"/>
      <c r="L34" s="97"/>
      <c r="M34" s="114" t="s">
        <v>144</v>
      </c>
      <c r="N34" s="115" t="str">
        <f>CONCAT('Cardiac Drugs - Table 1'!C3)</f>
        <v>#N/A</v>
      </c>
      <c r="O34" s="116" t="s">
        <v>145</v>
      </c>
      <c r="P34" s="117" t="str">
        <f>CONCAT('Cardiac Drugs - Table 1'!G2)</f>
        <v>#N/A</v>
      </c>
      <c r="Q34" s="118"/>
      <c r="R34" s="97"/>
      <c r="S34" s="97"/>
      <c r="T34" s="97"/>
      <c r="U34" s="97"/>
      <c r="V34" s="97"/>
      <c r="W34" s="97"/>
      <c r="X34" s="97"/>
      <c r="Y34" s="97"/>
      <c r="Z34" s="97"/>
    </row>
    <row r="35" ht="16.5" customHeight="1">
      <c r="A35" s="119" t="s">
        <v>146</v>
      </c>
      <c r="B35" s="122">
        <f>'Cardiac Drugs - Table 1'!G1</f>
        <v>45309</v>
      </c>
      <c r="C35" s="121" t="s">
        <v>147</v>
      </c>
      <c r="D35" s="117" t="str">
        <f>CONCAT('Cardiac Drugs - Table 1'!G3)</f>
        <v>#N/A</v>
      </c>
      <c r="E35" s="118"/>
      <c r="F35" s="97"/>
      <c r="G35" s="119" t="s">
        <v>146</v>
      </c>
      <c r="H35" s="122">
        <f>'Cardiac Drugs - Table 1'!G1</f>
        <v>45309</v>
      </c>
      <c r="I35" s="121" t="s">
        <v>147</v>
      </c>
      <c r="J35" s="117" t="str">
        <f>CONCAT('Cardiac Drugs - Table 1'!G3)</f>
        <v>#N/A</v>
      </c>
      <c r="K35" s="118"/>
      <c r="L35" s="97"/>
      <c r="M35" s="119" t="s">
        <v>146</v>
      </c>
      <c r="N35" s="122">
        <f>'Cardiac Drugs - Table 1'!G1</f>
        <v>45309</v>
      </c>
      <c r="O35" s="121" t="s">
        <v>147</v>
      </c>
      <c r="P35" s="117" t="str">
        <f>CONCAT('Cardiac Drugs - Table 1'!G3)</f>
        <v>#N/A</v>
      </c>
      <c r="Q35" s="118"/>
      <c r="R35" s="97"/>
      <c r="S35" s="97"/>
      <c r="T35" s="97"/>
      <c r="U35" s="97"/>
      <c r="V35" s="97"/>
      <c r="W35" s="97"/>
      <c r="X35" s="97"/>
      <c r="Y35" s="97"/>
      <c r="Z35" s="97"/>
    </row>
    <row r="36" ht="16.5" customHeight="1">
      <c r="A36" s="137" t="str">
        <f>UPPER('Cardiac Drugs - Table 1'!B47)</f>
        <v>TRANEXEMIC ACID </v>
      </c>
      <c r="B36" s="94"/>
      <c r="C36" s="94"/>
      <c r="D36" s="94"/>
      <c r="E36" s="95"/>
      <c r="F36" s="97"/>
      <c r="G36" s="138" t="str">
        <f>UPPER('Cardiac Drugs - Table 1'!B48)</f>
        <v>DEXMEDETOMIDINE (NEONATE)</v>
      </c>
      <c r="H36" s="94"/>
      <c r="I36" s="94"/>
      <c r="J36" s="94"/>
      <c r="K36" s="95"/>
      <c r="L36" s="97"/>
      <c r="M36" s="139" t="str">
        <f>UPPER('Cardiac Drugs - Table 1'!B49)</f>
        <v>DEXMEDETOMIDINE (CICU)</v>
      </c>
      <c r="N36" s="94"/>
      <c r="O36" s="94"/>
      <c r="P36" s="94"/>
      <c r="Q36" s="95"/>
      <c r="R36" s="97"/>
      <c r="S36" s="97"/>
      <c r="T36" s="97"/>
      <c r="U36" s="97"/>
      <c r="V36" s="97"/>
      <c r="W36" s="97"/>
      <c r="X36" s="97"/>
      <c r="Y36" s="97"/>
      <c r="Z36" s="97"/>
    </row>
    <row r="37" ht="15.75" customHeight="1">
      <c r="A37" s="132" t="str">
        <f>'Cardiac Drugs - Table 1'!E47</f>
        <v>3000mg</v>
      </c>
      <c r="B37" s="99" t="s">
        <v>150</v>
      </c>
      <c r="C37" s="99"/>
      <c r="D37" s="99"/>
      <c r="E37" s="100"/>
      <c r="F37" s="97"/>
      <c r="G37" s="98">
        <f>'Cardiac Drugs - Table 1'!E48</f>
        <v>30</v>
      </c>
      <c r="H37" s="99" t="s">
        <v>151</v>
      </c>
      <c r="I37" s="99"/>
      <c r="J37" s="99"/>
      <c r="K37" s="100"/>
      <c r="L37" s="97"/>
      <c r="M37" s="98">
        <f>'Cardiac Drugs - Table 1'!E49</f>
        <v>200</v>
      </c>
      <c r="N37" s="99" t="s">
        <v>151</v>
      </c>
      <c r="O37" s="99"/>
      <c r="P37" s="99"/>
      <c r="Q37" s="100"/>
      <c r="R37" s="97"/>
      <c r="S37" s="97"/>
      <c r="T37" s="97"/>
      <c r="U37" s="97"/>
      <c r="V37" s="97"/>
      <c r="W37" s="97"/>
      <c r="X37" s="97"/>
      <c r="Y37" s="97"/>
      <c r="Z37" s="97"/>
    </row>
    <row r="38" ht="15.75" customHeight="1">
      <c r="A38" s="133">
        <f>'Cardiac Drugs - Table 1'!G47</f>
        <v>0.075</v>
      </c>
      <c r="B38" s="129" t="s">
        <v>152</v>
      </c>
      <c r="C38" s="134"/>
      <c r="D38" s="104"/>
      <c r="E38" s="105"/>
      <c r="F38" s="97"/>
      <c r="G38" s="101" t="s">
        <v>139</v>
      </c>
      <c r="H38" s="102" t="s">
        <v>140</v>
      </c>
      <c r="I38" s="103">
        <f>'Cardiac Drugs - Table 1'!H48</f>
        <v>0.2</v>
      </c>
      <c r="J38" s="104" t="s">
        <v>107</v>
      </c>
      <c r="K38" s="105"/>
      <c r="L38" s="97"/>
      <c r="M38" s="101" t="s">
        <v>139</v>
      </c>
      <c r="N38" s="102" t="s">
        <v>140</v>
      </c>
      <c r="O38" s="103">
        <f>'Cardiac Drugs - Table 1'!H49</f>
        <v>1.333333333</v>
      </c>
      <c r="P38" s="104" t="s">
        <v>107</v>
      </c>
      <c r="Q38" s="105"/>
      <c r="R38" s="97"/>
      <c r="S38" s="97"/>
      <c r="T38" s="97"/>
      <c r="U38" s="97"/>
      <c r="V38" s="97"/>
      <c r="W38" s="97"/>
      <c r="X38" s="97"/>
      <c r="Y38" s="97"/>
      <c r="Z38" s="97"/>
    </row>
    <row r="39" ht="15.75" customHeight="1">
      <c r="A39" s="106" t="s">
        <v>142</v>
      </c>
      <c r="B39" s="107" t="str">
        <f>UPPER('Cardiac Drugs - Table 1'!C1)</f>
        <v/>
      </c>
      <c r="C39" s="108"/>
      <c r="D39" s="108"/>
      <c r="E39" s="109"/>
      <c r="F39" s="97"/>
      <c r="G39" s="106" t="s">
        <v>142</v>
      </c>
      <c r="H39" s="107" t="str">
        <f>UPPER('Cardiac Drugs - Table 1'!C1)</f>
        <v/>
      </c>
      <c r="I39" s="108"/>
      <c r="J39" s="108"/>
      <c r="K39" s="109"/>
      <c r="L39" s="97"/>
      <c r="M39" s="106" t="s">
        <v>142</v>
      </c>
      <c r="N39" s="107" t="str">
        <f>UPPER('Cardiac Drugs - Table 1'!C1)</f>
        <v/>
      </c>
      <c r="O39" s="108"/>
      <c r="P39" s="108"/>
      <c r="Q39" s="109"/>
      <c r="R39" s="97"/>
      <c r="S39" s="97"/>
      <c r="T39" s="97"/>
      <c r="U39" s="97"/>
      <c r="V39" s="97"/>
      <c r="W39" s="97"/>
      <c r="X39" s="97"/>
      <c r="Y39" s="97"/>
      <c r="Z39" s="97"/>
    </row>
    <row r="40" ht="15.75" customHeight="1">
      <c r="A40" s="110" t="s">
        <v>143</v>
      </c>
      <c r="B40" s="111" t="str">
        <f>'Cardiac Drugs - Table 1'!C2</f>
        <v/>
      </c>
      <c r="C40" s="112"/>
      <c r="D40" s="112"/>
      <c r="E40" s="113"/>
      <c r="F40" s="97"/>
      <c r="G40" s="110" t="s">
        <v>143</v>
      </c>
      <c r="H40" s="111" t="str">
        <f>'Cardiac Drugs - Table 1'!C2</f>
        <v/>
      </c>
      <c r="I40" s="112"/>
      <c r="J40" s="112"/>
      <c r="K40" s="113"/>
      <c r="L40" s="97"/>
      <c r="M40" s="110" t="s">
        <v>143</v>
      </c>
      <c r="N40" s="111" t="str">
        <f>'Cardiac Drugs - Table 1'!C2</f>
        <v/>
      </c>
      <c r="O40" s="112"/>
      <c r="P40" s="112"/>
      <c r="Q40" s="113"/>
      <c r="R40" s="97"/>
      <c r="S40" s="97"/>
      <c r="T40" s="97"/>
      <c r="U40" s="97"/>
      <c r="V40" s="97"/>
      <c r="W40" s="97"/>
      <c r="X40" s="97"/>
      <c r="Y40" s="97"/>
      <c r="Z40" s="97"/>
    </row>
    <row r="41" ht="15.75" customHeight="1">
      <c r="A41" s="114" t="s">
        <v>144</v>
      </c>
      <c r="B41" s="115" t="str">
        <f>CONCAT('Cardiac Drugs - Table 1'!C3)</f>
        <v>#N/A</v>
      </c>
      <c r="C41" s="116" t="s">
        <v>145</v>
      </c>
      <c r="D41" s="117" t="str">
        <f>CONCAT('Cardiac Drugs - Table 1'!G2)</f>
        <v>#N/A</v>
      </c>
      <c r="E41" s="118"/>
      <c r="F41" s="97"/>
      <c r="G41" s="114" t="s">
        <v>144</v>
      </c>
      <c r="H41" s="115" t="str">
        <f>CONCAT('Cardiac Drugs - Table 1'!C3)</f>
        <v>#N/A</v>
      </c>
      <c r="I41" s="116" t="s">
        <v>145</v>
      </c>
      <c r="J41" s="117" t="str">
        <f>CONCAT('Cardiac Drugs - Table 1'!G2)</f>
        <v>#N/A</v>
      </c>
      <c r="K41" s="118"/>
      <c r="L41" s="97"/>
      <c r="M41" s="114" t="s">
        <v>144</v>
      </c>
      <c r="N41" s="115" t="str">
        <f>CONCAT('Cardiac Drugs - Table 1'!C3)</f>
        <v>#N/A</v>
      </c>
      <c r="O41" s="116" t="s">
        <v>145</v>
      </c>
      <c r="P41" s="117" t="str">
        <f>CONCAT('Cardiac Drugs - Table 1'!G2)</f>
        <v>#N/A</v>
      </c>
      <c r="Q41" s="118"/>
      <c r="R41" s="97"/>
      <c r="S41" s="97"/>
      <c r="T41" s="97"/>
      <c r="U41" s="97"/>
      <c r="V41" s="97"/>
      <c r="W41" s="97"/>
      <c r="X41" s="97"/>
      <c r="Y41" s="97"/>
      <c r="Z41" s="97"/>
    </row>
    <row r="42" ht="15.75" customHeight="1">
      <c r="A42" s="119" t="s">
        <v>146</v>
      </c>
      <c r="B42" s="122">
        <f>'Cardiac Drugs - Table 1'!G1</f>
        <v>45309</v>
      </c>
      <c r="C42" s="121" t="s">
        <v>147</v>
      </c>
      <c r="D42" s="117" t="str">
        <f>CONCAT('Cardiac Drugs - Table 1'!G3)</f>
        <v>#N/A</v>
      </c>
      <c r="E42" s="118"/>
      <c r="F42" s="97"/>
      <c r="G42" s="119" t="s">
        <v>146</v>
      </c>
      <c r="H42" s="122">
        <f>'Cardiac Drugs - Table 1'!G1</f>
        <v>45309</v>
      </c>
      <c r="I42" s="121" t="s">
        <v>147</v>
      </c>
      <c r="J42" s="117" t="str">
        <f>CONCAT('Cardiac Drugs - Table 1'!G3)</f>
        <v>#N/A</v>
      </c>
      <c r="K42" s="118"/>
      <c r="L42" s="97"/>
      <c r="M42" s="119" t="s">
        <v>146</v>
      </c>
      <c r="N42" s="122">
        <f>'Cardiac Drugs - Table 1'!G1</f>
        <v>45309</v>
      </c>
      <c r="O42" s="121" t="s">
        <v>147</v>
      </c>
      <c r="P42" s="117" t="str">
        <f>CONCAT('Cardiac Drugs - Table 1'!G3)</f>
        <v>#N/A</v>
      </c>
      <c r="Q42" s="118"/>
      <c r="R42" s="97"/>
      <c r="S42" s="97"/>
      <c r="T42" s="97"/>
      <c r="U42" s="97"/>
      <c r="V42" s="97"/>
      <c r="W42" s="97"/>
      <c r="X42" s="97"/>
      <c r="Y42" s="97"/>
      <c r="Z42" s="97"/>
    </row>
    <row r="43" ht="15.75" customHeight="1">
      <c r="A43" s="140" t="str">
        <f>UPPER('Cardiac Drugs - Table 1'!B53)</f>
        <v>MORPHINE</v>
      </c>
      <c r="B43" s="94"/>
      <c r="C43" s="94"/>
      <c r="D43" s="94"/>
      <c r="E43" s="95"/>
      <c r="F43" s="97"/>
      <c r="G43" s="140" t="str">
        <f>UPPER('Cardiac Drugs - Table 1'!B55)</f>
        <v>MORPHINE</v>
      </c>
      <c r="H43" s="94"/>
      <c r="I43" s="94"/>
      <c r="J43" s="94"/>
      <c r="K43" s="95"/>
      <c r="L43" s="97"/>
      <c r="M43" s="141"/>
      <c r="N43" s="94"/>
      <c r="O43" s="94"/>
      <c r="P43" s="94"/>
      <c r="Q43" s="95"/>
      <c r="R43" s="97"/>
      <c r="S43" s="97"/>
      <c r="T43" s="97"/>
      <c r="U43" s="97"/>
      <c r="V43" s="97"/>
      <c r="W43" s="97"/>
      <c r="X43" s="97"/>
      <c r="Y43" s="97"/>
      <c r="Z43" s="97"/>
    </row>
    <row r="44" ht="15.75" customHeight="1">
      <c r="A44" s="98">
        <f>'Cardiac Drugs - Table 1'!E53</f>
        <v>3</v>
      </c>
      <c r="B44" s="99" t="s">
        <v>153</v>
      </c>
      <c r="C44" s="99"/>
      <c r="D44" s="99"/>
      <c r="E44" s="100"/>
      <c r="F44" s="97"/>
      <c r="G44" s="98">
        <f>'Cardiac Drugs - Table 1'!E55</f>
        <v>50</v>
      </c>
      <c r="H44" s="99" t="s">
        <v>153</v>
      </c>
      <c r="I44" s="99"/>
      <c r="J44" s="99"/>
      <c r="K44" s="100"/>
      <c r="L44" s="97"/>
      <c r="M44" s="98"/>
      <c r="N44" s="99"/>
      <c r="O44" s="99"/>
      <c r="P44" s="99"/>
      <c r="Q44" s="100"/>
      <c r="R44" s="97"/>
      <c r="S44" s="97"/>
      <c r="T44" s="97"/>
      <c r="U44" s="97"/>
      <c r="V44" s="97"/>
      <c r="W44" s="97"/>
      <c r="X44" s="97"/>
      <c r="Y44" s="97"/>
      <c r="Z44" s="97"/>
    </row>
    <row r="45" ht="15.75" customHeight="1">
      <c r="A45" s="101" t="s">
        <v>139</v>
      </c>
      <c r="B45" s="102" t="s">
        <v>140</v>
      </c>
      <c r="C45" s="135">
        <f>'Cardiac Drugs - Table 1'!H53</f>
        <v>20</v>
      </c>
      <c r="D45" s="104" t="s">
        <v>107</v>
      </c>
      <c r="E45" s="105"/>
      <c r="F45" s="97"/>
      <c r="G45" s="101" t="s">
        <v>139</v>
      </c>
      <c r="H45" s="102" t="s">
        <v>140</v>
      </c>
      <c r="I45" s="135">
        <f>'Cardiac Drugs - Table 1'!H55</f>
        <v>1</v>
      </c>
      <c r="J45" s="104" t="s">
        <v>154</v>
      </c>
      <c r="K45" s="105"/>
      <c r="L45" s="97"/>
      <c r="M45" s="101"/>
      <c r="N45" s="102"/>
      <c r="O45" s="135"/>
      <c r="P45" s="104"/>
      <c r="Q45" s="105"/>
      <c r="R45" s="97"/>
      <c r="S45" s="97"/>
      <c r="T45" s="97"/>
      <c r="U45" s="97"/>
      <c r="V45" s="97"/>
      <c r="W45" s="97"/>
      <c r="X45" s="97"/>
      <c r="Y45" s="97"/>
      <c r="Z45" s="97"/>
    </row>
    <row r="46" ht="15.75" customHeight="1">
      <c r="A46" s="106" t="s">
        <v>142</v>
      </c>
      <c r="B46" s="107" t="str">
        <f>UPPER('Cardiac Drugs - Table 1'!C1)</f>
        <v/>
      </c>
      <c r="C46" s="108"/>
      <c r="D46" s="108"/>
      <c r="E46" s="109"/>
      <c r="F46" s="97"/>
      <c r="G46" s="106" t="s">
        <v>142</v>
      </c>
      <c r="H46" s="107" t="str">
        <f>UPPER('Cardiac Drugs - Table 1'!C1)</f>
        <v/>
      </c>
      <c r="I46" s="108"/>
      <c r="J46" s="108"/>
      <c r="K46" s="109"/>
      <c r="L46" s="97"/>
      <c r="M46" s="106" t="s">
        <v>142</v>
      </c>
      <c r="N46" s="107" t="str">
        <f>UPPER('Cardiac Drugs - Table 1'!C1)</f>
        <v/>
      </c>
      <c r="O46" s="108"/>
      <c r="P46" s="108"/>
      <c r="Q46" s="109"/>
      <c r="R46" s="97"/>
      <c r="S46" s="97"/>
      <c r="T46" s="97"/>
      <c r="U46" s="97"/>
      <c r="V46" s="97"/>
      <c r="W46" s="97"/>
      <c r="X46" s="97"/>
      <c r="Y46" s="97"/>
      <c r="Z46" s="97"/>
    </row>
    <row r="47" ht="15.75" customHeight="1">
      <c r="A47" s="110" t="s">
        <v>143</v>
      </c>
      <c r="B47" s="111" t="str">
        <f>'Cardiac Drugs - Table 1'!C2</f>
        <v/>
      </c>
      <c r="C47" s="112"/>
      <c r="D47" s="112"/>
      <c r="E47" s="113"/>
      <c r="F47" s="97"/>
      <c r="G47" s="110" t="s">
        <v>143</v>
      </c>
      <c r="H47" s="111" t="str">
        <f>'Cardiac Drugs - Table 1'!C2</f>
        <v/>
      </c>
      <c r="I47" s="112"/>
      <c r="J47" s="112"/>
      <c r="K47" s="113"/>
      <c r="L47" s="97"/>
      <c r="M47" s="110" t="s">
        <v>143</v>
      </c>
      <c r="N47" s="111" t="str">
        <f>'Cardiac Drugs - Table 1'!C2</f>
        <v/>
      </c>
      <c r="O47" s="112"/>
      <c r="P47" s="112"/>
      <c r="Q47" s="113"/>
      <c r="R47" s="97"/>
      <c r="S47" s="97"/>
      <c r="T47" s="97"/>
      <c r="U47" s="97"/>
      <c r="V47" s="97"/>
      <c r="W47" s="97"/>
      <c r="X47" s="97"/>
      <c r="Y47" s="97"/>
      <c r="Z47" s="97"/>
    </row>
    <row r="48" ht="15.75" customHeight="1">
      <c r="A48" s="114" t="s">
        <v>144</v>
      </c>
      <c r="B48" s="115" t="str">
        <f>CONCAT('Cardiac Drugs - Table 1'!C3)</f>
        <v>#N/A</v>
      </c>
      <c r="C48" s="116" t="s">
        <v>145</v>
      </c>
      <c r="D48" s="117" t="str">
        <f>CONCAT('Cardiac Drugs - Table 1'!G2)</f>
        <v>#N/A</v>
      </c>
      <c r="E48" s="118"/>
      <c r="F48" s="97"/>
      <c r="G48" s="114" t="s">
        <v>144</v>
      </c>
      <c r="H48" s="115" t="str">
        <f>CONCAT('Cardiac Drugs - Table 1'!C3)</f>
        <v>#N/A</v>
      </c>
      <c r="I48" s="116" t="s">
        <v>145</v>
      </c>
      <c r="J48" s="117" t="str">
        <f>CONCAT('Cardiac Drugs - Table 1'!G2)</f>
        <v>#N/A</v>
      </c>
      <c r="K48" s="118"/>
      <c r="L48" s="97"/>
      <c r="M48" s="114" t="s">
        <v>144</v>
      </c>
      <c r="N48" s="115" t="str">
        <f>CONCAT('Cardiac Drugs - Table 1'!C3)</f>
        <v>#N/A</v>
      </c>
      <c r="O48" s="116" t="s">
        <v>145</v>
      </c>
      <c r="P48" s="117" t="str">
        <f>CONCAT('Cardiac Drugs - Table 1'!G2)</f>
        <v>#N/A</v>
      </c>
      <c r="Q48" s="118"/>
      <c r="R48" s="97"/>
      <c r="S48" s="97"/>
      <c r="T48" s="97"/>
      <c r="U48" s="97"/>
      <c r="V48" s="97"/>
      <c r="W48" s="97"/>
      <c r="X48" s="97"/>
      <c r="Y48" s="97"/>
      <c r="Z48" s="97"/>
    </row>
    <row r="49" ht="15.75" customHeight="1">
      <c r="A49" s="119" t="s">
        <v>146</v>
      </c>
      <c r="B49" s="122">
        <f>'Cardiac Drugs - Table 1'!G1</f>
        <v>45309</v>
      </c>
      <c r="C49" s="121" t="s">
        <v>147</v>
      </c>
      <c r="D49" s="117" t="str">
        <f>CONCAT('Cardiac Drugs - Table 1'!G3)</f>
        <v>#N/A</v>
      </c>
      <c r="E49" s="118"/>
      <c r="F49" s="97"/>
      <c r="G49" s="119" t="s">
        <v>146</v>
      </c>
      <c r="H49" s="122">
        <f>'Cardiac Drugs - Table 1'!G1</f>
        <v>45309</v>
      </c>
      <c r="I49" s="121" t="s">
        <v>147</v>
      </c>
      <c r="J49" s="117" t="str">
        <f>CONCAT('Cardiac Drugs - Table 1'!G3)</f>
        <v>#N/A</v>
      </c>
      <c r="K49" s="118"/>
      <c r="L49" s="97"/>
      <c r="M49" s="119" t="s">
        <v>146</v>
      </c>
      <c r="N49" s="122">
        <f>'Cardiac Drugs - Table 1'!G1</f>
        <v>45309</v>
      </c>
      <c r="O49" s="121" t="s">
        <v>147</v>
      </c>
      <c r="P49" s="117" t="str">
        <f>CONCAT('Cardiac Drugs - Table 1'!G3)</f>
        <v>#N/A</v>
      </c>
      <c r="Q49" s="118"/>
      <c r="R49" s="97"/>
      <c r="S49" s="97"/>
      <c r="T49" s="97"/>
      <c r="U49" s="97"/>
      <c r="V49" s="97"/>
      <c r="W49" s="97"/>
      <c r="X49" s="97"/>
      <c r="Y49" s="97"/>
      <c r="Z49" s="97"/>
    </row>
    <row r="50" ht="12.7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ht="12.7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ht="12.7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ht="12.7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ht="12.7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ht="12.7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ht="12.7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ht="12.7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ht="12.7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ht="12.7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ht="12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ht="12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ht="12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ht="12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ht="12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ht="12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ht="12.7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ht="12.7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ht="12.7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ht="12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ht="12.7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ht="12.7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ht="12.7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ht="12.7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ht="12.7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ht="12.7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ht="12.7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ht="12.7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ht="12.7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ht="12.7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ht="12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ht="12.7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ht="12.7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ht="12.7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ht="12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ht="12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ht="12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ht="12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ht="12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ht="12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ht="12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ht="12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ht="12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ht="12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ht="12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ht="12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ht="12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ht="12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ht="12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ht="12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ht="12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ht="12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ht="12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ht="12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ht="12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ht="12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ht="12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ht="12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ht="12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ht="12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ht="12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ht="12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ht="12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ht="12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ht="12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ht="12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ht="12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ht="12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ht="12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ht="12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ht="12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ht="12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ht="12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ht="12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ht="12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ht="12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ht="12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ht="12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ht="12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ht="12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ht="12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ht="12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ht="12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ht="12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ht="12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ht="12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ht="12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ht="12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ht="12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ht="12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ht="12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ht="12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ht="12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ht="12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ht="12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ht="12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ht="12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ht="12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ht="12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ht="12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ht="12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ht="12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ht="12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ht="12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ht="12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ht="12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ht="12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ht="12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ht="12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ht="12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ht="12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ht="12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ht="12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ht="12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ht="12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ht="12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ht="12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ht="12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ht="12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ht="12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ht="12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ht="12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ht="12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ht="12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ht="12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ht="12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ht="12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ht="12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ht="12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ht="12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ht="12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ht="12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ht="12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ht="12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ht="12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ht="12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ht="12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ht="12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ht="12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ht="12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ht="12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ht="12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ht="12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ht="12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ht="12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ht="12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ht="12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ht="12.7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ht="12.7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ht="12.7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ht="12.7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ht="12.7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ht="12.7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ht="12.7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ht="12.7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ht="12.7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ht="12.7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ht="12.7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ht="12.7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ht="12.7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ht="12.7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ht="12.7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ht="12.7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ht="12.7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ht="12.7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ht="12.7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ht="12.7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ht="12.7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ht="12.7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ht="12.7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ht="12.7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ht="12.7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ht="12.7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ht="12.7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ht="12.7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ht="12.7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ht="12.7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ht="12.7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ht="12.7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ht="12.7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ht="12.7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ht="12.7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ht="12.7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ht="12.7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ht="12.7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ht="12.7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ht="12.7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ht="12.7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ht="12.7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ht="12.7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ht="12.7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ht="12.7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ht="12.7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ht="12.7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ht="12.7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ht="12.7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ht="12.7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ht="12.7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ht="12.7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ht="12.7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ht="12.7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ht="12.7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ht="12.7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ht="12.7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ht="12.7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ht="12.7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ht="12.7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ht="12.7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ht="12.7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ht="12.7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ht="12.7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ht="12.7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ht="12.7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ht="12.7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ht="12.7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ht="12.7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ht="12.7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ht="12.7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ht="12.7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ht="12.7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ht="12.7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ht="12.7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ht="12.7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ht="12.7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ht="12.7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ht="12.7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ht="12.7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ht="12.7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ht="12.7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ht="12.7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ht="12.7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ht="12.7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ht="12.7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ht="12.7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ht="12.7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ht="12.7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ht="12.7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ht="12.7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ht="12.7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ht="12.7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ht="12.7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ht="12.7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ht="12.7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ht="12.7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ht="12.7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ht="12.7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ht="12.7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ht="12.7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ht="12.7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ht="12.7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ht="12.7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ht="12.7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ht="12.7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ht="12.7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ht="12.7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ht="12.7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ht="12.7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ht="12.7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ht="12.7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ht="12.7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ht="12.7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ht="12.7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ht="12.7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ht="12.7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ht="12.7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ht="12.7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ht="12.7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ht="12.7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ht="12.7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ht="12.7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ht="12.7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ht="12.7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ht="12.7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ht="12.7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ht="12.7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ht="12.7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ht="12.7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ht="12.7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ht="12.7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ht="12.7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ht="12.7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ht="12.7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ht="12.7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ht="12.7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ht="12.7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ht="12.7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ht="12.7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ht="12.7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ht="12.7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ht="12.7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ht="12.7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ht="12.7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ht="12.7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ht="12.7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ht="12.7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ht="12.7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ht="12.7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ht="12.7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ht="12.7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ht="12.7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ht="12.7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ht="12.7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ht="12.7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ht="12.7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ht="12.7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ht="12.7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ht="12.7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ht="12.7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ht="12.7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ht="12.7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ht="12.7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ht="12.7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ht="12.7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ht="12.7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ht="12.7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ht="12.7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ht="12.7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ht="12.7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ht="12.7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ht="12.7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ht="12.7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ht="12.7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ht="12.7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ht="12.7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ht="12.7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ht="12.7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ht="12.7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ht="12.7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ht="12.7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ht="12.7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ht="12.7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ht="12.7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ht="12.7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ht="12.7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ht="12.7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ht="12.7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ht="12.7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ht="12.7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ht="12.7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ht="12.7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ht="12.7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ht="12.7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ht="12.7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ht="12.7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ht="12.7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ht="12.7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ht="12.7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ht="12.7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ht="12.7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ht="12.7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ht="12.7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ht="12.7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ht="12.7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ht="12.7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ht="12.7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ht="12.7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ht="12.7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ht="12.7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ht="12.7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ht="12.7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ht="12.7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ht="12.7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ht="12.7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ht="12.7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ht="12.7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ht="12.7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ht="12.7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ht="12.7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ht="12.7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ht="12.7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ht="12.7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ht="12.7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ht="12.7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ht="12.7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ht="12.7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ht="12.7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ht="12.7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ht="12.7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ht="12.7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ht="12.7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ht="12.7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ht="12.7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ht="12.7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ht="12.7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ht="12.7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ht="12.7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ht="12.7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ht="12.7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ht="12.7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ht="12.7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ht="12.7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ht="12.7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ht="12.7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ht="12.7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ht="12.7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ht="12.7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ht="12.7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ht="12.7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ht="12.7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ht="12.7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ht="12.7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ht="12.7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ht="12.7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ht="12.7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ht="12.7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ht="12.7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ht="12.7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ht="12.7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ht="12.7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ht="12.7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ht="12.7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ht="12.7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ht="12.7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ht="12.7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ht="12.7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ht="12.7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ht="12.7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ht="12.7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ht="12.7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ht="12.7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ht="12.7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ht="12.7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ht="12.7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ht="12.7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ht="12.7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ht="12.7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ht="12.7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ht="12.7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ht="12.7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ht="12.7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ht="12.7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ht="12.7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ht="12.7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ht="12.7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ht="12.7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ht="12.7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ht="12.7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ht="12.7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ht="12.7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ht="12.7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ht="12.7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ht="12.7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ht="12.7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ht="12.7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ht="12.7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ht="12.7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ht="12.7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ht="12.7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ht="12.7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ht="12.7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ht="12.7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ht="12.7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ht="12.7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ht="12.7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ht="12.7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ht="12.7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ht="12.7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ht="12.7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ht="12.7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ht="12.7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ht="12.7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ht="12.7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ht="12.7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ht="12.7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ht="12.7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ht="12.7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ht="12.7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ht="12.7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ht="12.7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ht="12.7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ht="12.7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ht="12.7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ht="12.7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ht="12.7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ht="12.7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ht="12.7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ht="12.7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ht="12.7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ht="12.7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ht="12.7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ht="12.7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ht="12.7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ht="12.7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ht="12.7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ht="12.7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ht="12.7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ht="12.7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ht="12.7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ht="12.7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ht="12.7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ht="12.7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ht="12.7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ht="12.7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ht="12.7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ht="12.7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ht="12.7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ht="12.7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ht="12.7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ht="12.7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ht="12.7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ht="12.7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ht="12.7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ht="12.7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ht="12.7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ht="12.7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ht="12.7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ht="12.7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ht="12.7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ht="12.7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ht="12.7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ht="12.7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ht="12.7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ht="12.7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ht="12.7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ht="12.7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ht="12.7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ht="12.7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ht="12.7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ht="12.7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ht="12.7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ht="12.7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ht="12.7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ht="12.7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ht="12.7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ht="12.7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ht="12.7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ht="12.7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ht="12.7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ht="12.7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ht="12.7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ht="12.7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ht="12.7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ht="12.7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ht="12.7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ht="12.7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ht="12.7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ht="12.7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ht="12.7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ht="12.7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ht="12.7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ht="12.7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ht="12.7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ht="12.7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ht="12.7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ht="12.7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ht="12.7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ht="12.7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ht="12.7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ht="12.7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ht="12.7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ht="12.7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ht="12.7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ht="12.7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ht="12.7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ht="12.7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ht="12.7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ht="12.7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ht="12.7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ht="12.7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ht="12.7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ht="12.7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ht="12.7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ht="12.7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ht="12.7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ht="12.7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ht="12.7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ht="12.7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ht="12.7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ht="12.7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ht="12.7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ht="12.7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ht="12.7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ht="12.7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ht="12.7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ht="12.7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ht="12.7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ht="12.7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ht="12.7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ht="12.7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ht="12.7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ht="12.7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ht="12.7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ht="12.7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ht="12.7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ht="12.7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ht="12.7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ht="12.7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ht="12.7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ht="12.7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ht="12.7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ht="12.7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ht="12.7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ht="12.7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ht="12.7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ht="12.7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ht="12.7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ht="12.7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ht="12.7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ht="12.7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ht="12.7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ht="12.7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ht="12.7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ht="12.7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ht="12.7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ht="12.7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ht="12.7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ht="12.7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ht="12.7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ht="12.7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ht="12.7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ht="12.7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ht="12.7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ht="12.7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ht="12.7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ht="12.7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ht="12.7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ht="12.7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ht="12.7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ht="12.7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ht="12.7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ht="12.7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ht="12.7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ht="12.7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ht="12.7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ht="12.7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ht="12.7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ht="12.7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ht="12.7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ht="12.7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ht="12.7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ht="12.7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ht="12.7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ht="12.7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ht="12.7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ht="12.7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ht="12.7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ht="12.7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ht="12.7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ht="12.7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ht="12.7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ht="12.7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ht="12.7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ht="12.7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ht="12.7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ht="12.7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ht="12.7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ht="12.7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ht="12.7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ht="12.7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ht="12.7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ht="12.7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ht="12.7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ht="12.7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ht="12.7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ht="12.7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ht="12.7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ht="12.7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ht="12.7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ht="12.7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ht="12.7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ht="12.7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ht="12.7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ht="12.7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ht="12.7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ht="12.7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ht="12.7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ht="12.7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ht="12.7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ht="12.7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ht="12.7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ht="12.7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ht="12.7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ht="12.7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ht="12.7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ht="12.7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ht="12.7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ht="12.7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ht="12.7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ht="12.7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ht="12.7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ht="12.7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ht="12.7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ht="12.7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ht="12.7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ht="12.7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ht="12.7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ht="12.7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ht="12.7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ht="12.7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ht="12.7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ht="12.7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ht="12.7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ht="12.7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ht="12.7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ht="12.7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ht="12.7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ht="12.7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ht="12.7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ht="12.7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ht="12.7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ht="12.7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ht="12.7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ht="12.7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ht="12.7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ht="12.7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ht="12.7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ht="12.7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ht="12.7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ht="12.7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ht="12.7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ht="12.7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ht="12.7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ht="12.7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ht="12.7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ht="12.7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ht="12.7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ht="12.7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ht="12.7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ht="12.7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ht="12.7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ht="12.7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ht="12.7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ht="12.7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ht="12.7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ht="12.7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ht="12.7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ht="12.7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ht="12.7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ht="12.7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ht="12.7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ht="12.7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ht="12.7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ht="12.7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ht="12.7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ht="12.7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ht="12.7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ht="12.7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ht="12.7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ht="12.7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ht="12.7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ht="12.7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ht="12.7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ht="12.7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ht="12.7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ht="12.7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ht="12.7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ht="12.7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ht="12.7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ht="12.7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ht="12.7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ht="12.7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ht="12.7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ht="12.7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ht="12.7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ht="12.7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ht="12.7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ht="12.7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ht="12.7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ht="12.7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ht="12.7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ht="12.7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ht="12.7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ht="12.7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ht="12.7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ht="12.7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ht="12.7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ht="12.7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ht="12.7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ht="12.7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ht="12.7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ht="12.7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ht="12.7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ht="12.7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ht="12.7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ht="12.7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ht="12.7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ht="12.7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ht="12.7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ht="12.7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ht="12.7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ht="12.7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ht="12.7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ht="12.7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ht="12.7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ht="12.7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ht="12.7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ht="12.7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ht="12.7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ht="12.7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ht="12.7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ht="12.7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ht="12.7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ht="12.7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ht="12.7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ht="12.7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ht="12.7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ht="12.7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ht="12.7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ht="12.7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ht="12.7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ht="12.7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ht="12.7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ht="12.7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ht="12.7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ht="12.7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ht="12.7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ht="12.7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ht="12.7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ht="12.7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ht="12.7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ht="12.7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ht="12.7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ht="12.7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ht="12.7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ht="12.7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ht="12.7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ht="12.7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ht="12.7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ht="12.7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ht="12.7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ht="12.7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ht="12.7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ht="12.7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ht="12.7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ht="12.7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ht="12.7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ht="12.7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ht="12.7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ht="12.7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ht="12.7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ht="12.7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ht="12.7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ht="12.7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ht="12.7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ht="12.7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ht="12.7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ht="12.7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ht="12.7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ht="12.7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ht="12.7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ht="12.7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ht="12.7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ht="12.7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ht="12.7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ht="12.7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ht="12.7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ht="12.7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ht="12.7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ht="12.7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ht="12.7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ht="12.7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ht="12.7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ht="12.7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ht="12.7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ht="12.7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ht="12.7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ht="12.7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ht="12.7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ht="12.7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ht="12.7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ht="12.7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ht="12.7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ht="12.7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ht="12.7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ht="12.7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ht="12.7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ht="12.7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ht="12.7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ht="12.7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ht="12.7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ht="12.7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ht="12.7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ht="12.7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ht="12.7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ht="12.7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ht="12.7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ht="12.7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ht="12.7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ht="12.7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ht="12.7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ht="12.7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ht="12.7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ht="12.7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ht="12.7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ht="12.7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ht="12.7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ht="12.7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ht="12.7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ht="12.7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ht="12.7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ht="12.7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ht="12.7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ht="12.7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ht="12.7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ht="12.7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ht="12.7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ht="12.7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ht="12.7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ht="12.7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ht="12.7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ht="12.7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ht="12.7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ht="12.7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ht="12.7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ht="12.7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ht="12.7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ht="12.7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ht="12.7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ht="12.7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ht="12.7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ht="12.7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ht="12.7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ht="12.7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ht="12.7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ht="12.7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ht="12.7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ht="12.7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ht="12.7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ht="12.7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ht="12.7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ht="12.7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ht="12.7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ht="12.7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ht="12.7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ht="12.7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ht="12.7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ht="12.7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ht="12.7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ht="12.7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ht="12.7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ht="12.7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ht="12.7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ht="12.7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ht="12.7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ht="12.7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ht="12.7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ht="12.7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ht="12.7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ht="12.7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ht="12.7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ht="12.7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ht="12.7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ht="12.7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ht="12.7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ht="12.7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ht="12.7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ht="12.7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ht="12.7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ht="12.7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ht="12.7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ht="12.7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mergeCells count="105">
    <mergeCell ref="N4:Q4"/>
    <mergeCell ref="N5:Q5"/>
    <mergeCell ref="P7:Q7"/>
    <mergeCell ref="M8:Q8"/>
    <mergeCell ref="N11:Q11"/>
    <mergeCell ref="N12:Q12"/>
    <mergeCell ref="P13:Q13"/>
    <mergeCell ref="P14:Q14"/>
    <mergeCell ref="M15:Q15"/>
    <mergeCell ref="N18:Q18"/>
    <mergeCell ref="N19:Q19"/>
    <mergeCell ref="P20:Q20"/>
    <mergeCell ref="P21:Q21"/>
    <mergeCell ref="M22:Q22"/>
    <mergeCell ref="H12:K12"/>
    <mergeCell ref="J13:K13"/>
    <mergeCell ref="J14:K14"/>
    <mergeCell ref="G15:K15"/>
    <mergeCell ref="H18:K18"/>
    <mergeCell ref="H19:K19"/>
    <mergeCell ref="J20:K20"/>
    <mergeCell ref="J21:K21"/>
    <mergeCell ref="G22:K22"/>
    <mergeCell ref="H25:K25"/>
    <mergeCell ref="H26:K26"/>
    <mergeCell ref="J27:K27"/>
    <mergeCell ref="J28:K28"/>
    <mergeCell ref="G29:K29"/>
    <mergeCell ref="D20:E20"/>
    <mergeCell ref="D21:E21"/>
    <mergeCell ref="A22:E22"/>
    <mergeCell ref="B25:E25"/>
    <mergeCell ref="B26:E26"/>
    <mergeCell ref="D27:E27"/>
    <mergeCell ref="D28:E28"/>
    <mergeCell ref="D42:E42"/>
    <mergeCell ref="A43:E43"/>
    <mergeCell ref="B46:E46"/>
    <mergeCell ref="B47:E47"/>
    <mergeCell ref="D48:E48"/>
    <mergeCell ref="D49:E49"/>
    <mergeCell ref="A29:E29"/>
    <mergeCell ref="B32:E32"/>
    <mergeCell ref="B33:E33"/>
    <mergeCell ref="D34:E34"/>
    <mergeCell ref="D35:E35"/>
    <mergeCell ref="A36:E36"/>
    <mergeCell ref="B39:E39"/>
    <mergeCell ref="M43:Q43"/>
    <mergeCell ref="N46:Q46"/>
    <mergeCell ref="P34:Q34"/>
    <mergeCell ref="P35:Q35"/>
    <mergeCell ref="M36:Q36"/>
    <mergeCell ref="N39:Q39"/>
    <mergeCell ref="N40:Q40"/>
    <mergeCell ref="P41:Q41"/>
    <mergeCell ref="P42:Q42"/>
    <mergeCell ref="A1:E1"/>
    <mergeCell ref="G1:K1"/>
    <mergeCell ref="M1:Q1"/>
    <mergeCell ref="B4:E4"/>
    <mergeCell ref="H4:K4"/>
    <mergeCell ref="B5:E5"/>
    <mergeCell ref="D6:E6"/>
    <mergeCell ref="P6:Q6"/>
    <mergeCell ref="H5:K5"/>
    <mergeCell ref="J6:K6"/>
    <mergeCell ref="D7:E7"/>
    <mergeCell ref="J7:K7"/>
    <mergeCell ref="A8:E8"/>
    <mergeCell ref="G8:K8"/>
    <mergeCell ref="H11:K11"/>
    <mergeCell ref="B11:E11"/>
    <mergeCell ref="B12:E12"/>
    <mergeCell ref="D13:E13"/>
    <mergeCell ref="D14:E14"/>
    <mergeCell ref="A15:E15"/>
    <mergeCell ref="B18:E18"/>
    <mergeCell ref="B19:E19"/>
    <mergeCell ref="N25:Q25"/>
    <mergeCell ref="N26:Q26"/>
    <mergeCell ref="P27:Q27"/>
    <mergeCell ref="P28:Q28"/>
    <mergeCell ref="M29:Q29"/>
    <mergeCell ref="N32:Q32"/>
    <mergeCell ref="N33:Q33"/>
    <mergeCell ref="B40:E40"/>
    <mergeCell ref="D41:E41"/>
    <mergeCell ref="H32:K32"/>
    <mergeCell ref="H33:K33"/>
    <mergeCell ref="J34:K34"/>
    <mergeCell ref="J35:K35"/>
    <mergeCell ref="G36:K36"/>
    <mergeCell ref="H39:K39"/>
    <mergeCell ref="H40:K40"/>
    <mergeCell ref="J48:K48"/>
    <mergeCell ref="J49:K49"/>
    <mergeCell ref="J41:K41"/>
    <mergeCell ref="J42:K42"/>
    <mergeCell ref="G43:K43"/>
    <mergeCell ref="H46:K46"/>
    <mergeCell ref="H47:K47"/>
    <mergeCell ref="N47:Q47"/>
    <mergeCell ref="P48:Q48"/>
    <mergeCell ref="P49:Q49"/>
  </mergeCells>
  <printOptions/>
  <pageMargins bottom="0.0" footer="0.0" header="0.0" left="0.31496062992125984" right="0.1968503937007874" top="0.5905511811023623"/>
  <pageSetup fitToHeight="0"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9.86"/>
    <col customWidth="1" min="3" max="3" width="9.43"/>
    <col customWidth="1" min="4" max="6" width="9.14"/>
    <col customWidth="1" min="7" max="7" width="12.0"/>
    <col customWidth="1" min="8" max="10" width="9.14"/>
    <col customWidth="1" min="11" max="26" width="8.71"/>
  </cols>
  <sheetData>
    <row r="1" ht="12.75" customHeight="1">
      <c r="A1" s="142" t="s">
        <v>155</v>
      </c>
      <c r="B1" s="142"/>
      <c r="C1" s="142"/>
      <c r="D1" s="142"/>
      <c r="E1" s="142"/>
      <c r="F1" s="142"/>
      <c r="G1" s="142"/>
      <c r="H1" s="142"/>
      <c r="I1" s="142"/>
      <c r="J1" s="142" t="s">
        <v>156</v>
      </c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ht="12.75" customHeigh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2.75" customHeight="1">
      <c r="A3" s="142" t="s">
        <v>157</v>
      </c>
      <c r="B3" s="142"/>
      <c r="C3" s="142" t="s">
        <v>158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2.75" customHeight="1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2.75" customHeight="1">
      <c r="A5" s="142" t="s">
        <v>159</v>
      </c>
      <c r="B5" s="142" t="s">
        <v>160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12.75" customHeight="1">
      <c r="A6" s="142"/>
      <c r="B6" s="142" t="s">
        <v>161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2.75" customHeight="1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12.75" customHeight="1">
      <c r="A8" s="142" t="s">
        <v>162</v>
      </c>
      <c r="B8" s="143">
        <f>DATE(C9,C8,1)</f>
        <v>44986</v>
      </c>
      <c r="C8" s="142">
        <v>3.0</v>
      </c>
      <c r="D8" s="142" t="s">
        <v>163</v>
      </c>
      <c r="E8" s="142"/>
      <c r="F8" s="142" t="s">
        <v>164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2.75" customHeight="1">
      <c r="A9" s="142"/>
      <c r="B9" s="143">
        <f t="shared" ref="B9:B38" si="1">B8+1</f>
        <v>44987</v>
      </c>
      <c r="C9" s="142">
        <v>2023.0</v>
      </c>
      <c r="D9" s="142" t="s">
        <v>165</v>
      </c>
      <c r="E9" s="142"/>
      <c r="F9" s="142" t="s">
        <v>166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2.75" customHeight="1">
      <c r="A10" s="142"/>
      <c r="B10" s="143">
        <f t="shared" si="1"/>
        <v>44988</v>
      </c>
      <c r="C10" s="142"/>
      <c r="D10" s="142" t="s">
        <v>167</v>
      </c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12.75" customHeight="1">
      <c r="A11" s="142"/>
      <c r="B11" s="143">
        <f t="shared" si="1"/>
        <v>44989</v>
      </c>
      <c r="C11" s="142"/>
      <c r="D11" s="142" t="s">
        <v>168</v>
      </c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12.75" customHeight="1">
      <c r="A12" s="142"/>
      <c r="B12" s="143">
        <f t="shared" si="1"/>
        <v>44990</v>
      </c>
      <c r="C12" s="142"/>
      <c r="D12" s="142" t="s">
        <v>169</v>
      </c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ht="12.75" customHeight="1">
      <c r="A13" s="142"/>
      <c r="B13" s="143">
        <f t="shared" si="1"/>
        <v>44991</v>
      </c>
      <c r="C13" s="142"/>
      <c r="D13" s="142" t="s">
        <v>170</v>
      </c>
      <c r="E13" s="142"/>
      <c r="F13" s="142"/>
      <c r="G13" s="143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ht="12.75" customHeight="1">
      <c r="A14" s="142"/>
      <c r="B14" s="143">
        <f t="shared" si="1"/>
        <v>44992</v>
      </c>
      <c r="C14" s="142"/>
      <c r="D14" s="142" t="s">
        <v>171</v>
      </c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12.75" customHeight="1">
      <c r="A15" s="142"/>
      <c r="B15" s="143">
        <f t="shared" si="1"/>
        <v>44993</v>
      </c>
      <c r="C15" s="142"/>
      <c r="D15" s="142" t="s">
        <v>172</v>
      </c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12.75" customHeight="1">
      <c r="A16" s="142"/>
      <c r="B16" s="143">
        <f t="shared" si="1"/>
        <v>44994</v>
      </c>
      <c r="C16" s="142"/>
      <c r="D16" s="142" t="s">
        <v>173</v>
      </c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12.75" customHeight="1">
      <c r="A17" s="142"/>
      <c r="B17" s="143">
        <f t="shared" si="1"/>
        <v>44995</v>
      </c>
      <c r="C17" s="142"/>
      <c r="D17" s="142" t="s">
        <v>174</v>
      </c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2.75" customHeight="1">
      <c r="A18" s="142"/>
      <c r="B18" s="143">
        <f t="shared" si="1"/>
        <v>44996</v>
      </c>
      <c r="C18" s="142"/>
      <c r="D18" s="142" t="s">
        <v>175</v>
      </c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12.75" customHeight="1">
      <c r="A19" s="142"/>
      <c r="B19" s="143">
        <f t="shared" si="1"/>
        <v>44997</v>
      </c>
      <c r="C19" s="142"/>
      <c r="D19" s="142" t="s">
        <v>176</v>
      </c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12.75" customHeight="1">
      <c r="A20" s="142"/>
      <c r="B20" s="143">
        <f t="shared" si="1"/>
        <v>44998</v>
      </c>
      <c r="C20" s="142"/>
      <c r="D20" s="142" t="s">
        <v>177</v>
      </c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12.75" customHeight="1">
      <c r="A21" s="142"/>
      <c r="B21" s="143">
        <f t="shared" si="1"/>
        <v>44999</v>
      </c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2.75" customHeight="1">
      <c r="A22" s="142"/>
      <c r="B22" s="143">
        <f t="shared" si="1"/>
        <v>45000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12.75" customHeight="1">
      <c r="A23" s="142"/>
      <c r="B23" s="143">
        <f t="shared" si="1"/>
        <v>45001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2.75" customHeight="1">
      <c r="A24" s="142"/>
      <c r="B24" s="143">
        <f t="shared" si="1"/>
        <v>45002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2.75" customHeight="1">
      <c r="A25" s="142"/>
      <c r="B25" s="143">
        <f t="shared" si="1"/>
        <v>45003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2.75" customHeight="1">
      <c r="A26" s="142"/>
      <c r="B26" s="143">
        <f t="shared" si="1"/>
        <v>45004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12.75" customHeight="1">
      <c r="A27" s="142"/>
      <c r="B27" s="143">
        <f t="shared" si="1"/>
        <v>45005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2.75" customHeight="1">
      <c r="A28" s="142"/>
      <c r="B28" s="143">
        <f t="shared" si="1"/>
        <v>45006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12.75" customHeight="1">
      <c r="A29" s="142"/>
      <c r="B29" s="143">
        <f t="shared" si="1"/>
        <v>45007</v>
      </c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2.75" customHeight="1">
      <c r="A30" s="142"/>
      <c r="B30" s="143">
        <f t="shared" si="1"/>
        <v>45008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12.75" customHeight="1">
      <c r="A31" s="142"/>
      <c r="B31" s="143">
        <f t="shared" si="1"/>
        <v>45009</v>
      </c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2.75" customHeight="1">
      <c r="A32" s="142"/>
      <c r="B32" s="143">
        <f t="shared" si="1"/>
        <v>45010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2.75" customHeight="1">
      <c r="A33" s="142"/>
      <c r="B33" s="143">
        <f t="shared" si="1"/>
        <v>45011</v>
      </c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2.75" customHeight="1">
      <c r="A34" s="142"/>
      <c r="B34" s="143">
        <f t="shared" si="1"/>
        <v>45012</v>
      </c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2.75" customHeight="1">
      <c r="A35" s="142"/>
      <c r="B35" s="143">
        <f t="shared" si="1"/>
        <v>45013</v>
      </c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2.75" customHeight="1">
      <c r="A36" s="142"/>
      <c r="B36" s="143">
        <f t="shared" si="1"/>
        <v>45014</v>
      </c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12.75" customHeight="1">
      <c r="A37" s="142"/>
      <c r="B37" s="143">
        <f t="shared" si="1"/>
        <v>45015</v>
      </c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2.75" customHeight="1">
      <c r="A38" s="142"/>
      <c r="B38" s="143">
        <f t="shared" si="1"/>
        <v>45016</v>
      </c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12.75" customHeight="1">
      <c r="A39" s="142"/>
      <c r="B39" s="143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2.75" customHeight="1">
      <c r="A40" s="142" t="s">
        <v>178</v>
      </c>
      <c r="B40" s="143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12.75" customHeight="1">
      <c r="A41" s="142"/>
      <c r="B41" s="143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2.75" customHeight="1">
      <c r="A42" s="142" t="s">
        <v>179</v>
      </c>
      <c r="B42" s="143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12.75" customHeight="1">
      <c r="A43" s="142" t="s">
        <v>180</v>
      </c>
      <c r="B43" s="143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2.75" customHeight="1">
      <c r="A44" s="142"/>
      <c r="B44" s="143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12.75" customHeight="1">
      <c r="A45" s="142"/>
      <c r="B45" s="143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2.75" customHeight="1">
      <c r="A46" s="142"/>
      <c r="B46" s="143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12.75" customHeight="1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2.75" customHeight="1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12.75" customHeight="1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12.75" customHeight="1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2.75" customHeight="1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12.75" customHeight="1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2.75" customHeight="1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2.75" customHeight="1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2.75" customHeight="1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2.75" customHeight="1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12.75" customHeight="1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2.75" customHeight="1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2.75" customHeight="1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2.75" customHeight="1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2.75" customHeight="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2.75" customHeight="1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2.75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2.75" customHeight="1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2.75" customHeight="1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2.75" customHeight="1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2.75" customHeight="1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2.75" customHeight="1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2.75" customHeight="1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2.75" customHeight="1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2.75" customHeight="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2.75" customHeight="1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2.75" customHeight="1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2.75" customHeight="1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2.75" customHeight="1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2.75" customHeight="1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2.75" customHeight="1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2.75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2.75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2.75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2.75" customHeight="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2.75" customHeight="1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2.75" customHeight="1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2.75" customHeight="1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2.75" customHeight="1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2.75" customHeight="1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2.75" customHeight="1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2.75" customHeight="1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2.75" customHeight="1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2.75" customHeight="1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2.75" customHeight="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2.75" customHeight="1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2.75" customHeight="1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2.75" customHeight="1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2.75" customHeight="1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2.75" customHeight="1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2.75" customHeight="1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2.75" customHeight="1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2.75" customHeight="1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2.75" customHeight="1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2.75" customHeight="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2.75" customHeight="1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2.75" customHeight="1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2.75" customHeight="1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2.7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2.7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2.7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2.7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2.7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2.7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2.7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2.7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2.7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2.7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2.7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2.7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2.7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2.7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2.7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2.7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2.7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2.7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2.7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2.7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2.7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2.7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2.7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2.7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2.7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2.7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2.7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2.7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2.7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2.7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2.7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2.7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2.7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2.7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2.7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2.7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2.7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2.7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2.7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2.7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2.7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2.7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2.7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2.7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2.7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2.7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2.7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2.7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2.7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2.7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2.7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2.7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2.7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2.7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2.7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2.7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2.7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2.7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2.7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2.7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2.7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2.7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2.7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2.7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2.7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2.7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2.7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2.7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2.7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2.7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2.7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2.7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2.7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2.7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2.7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2.7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2.7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2.7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2.7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2.7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2.7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2.7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2.7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2.7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2.7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2.7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2.7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2.7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2.7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2.7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2.7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2.7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2.7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2.7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2.7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2.7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2.7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2.7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2.7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2.7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2.7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2.7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2.7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2.7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2.7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2.7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2.7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2.7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2.7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2.7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2.7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2.7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2.7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2.7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2.7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2.7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2.7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2.7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2.7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2.7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2.7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2.7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2.7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2.7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2.7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2.7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2.7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2.75" customHeight="1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2.75" customHeight="1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2.7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2.7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2.7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2.75" customHeight="1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2.75" customHeight="1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2.75" customHeight="1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2.75" customHeight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2.75" customHeight="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2.75" customHeight="1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2.75" customHeight="1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2.75" customHeight="1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2.75" customHeight="1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2.75" customHeight="1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2.75" customHeight="1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2.75" customHeight="1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2.75" customHeight="1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2.75" customHeight="1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2.75" customHeight="1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t="12.75" customHeight="1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t="12.75" customHeight="1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t="12.75" customHeight="1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t="12.75" customHeight="1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t="12.75" customHeight="1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t="12.75" customHeight="1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t="12.75" customHeight="1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t="12.75" customHeight="1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ht="12.75" customHeight="1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ht="12.75" customHeight="1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ht="12.75" customHeight="1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ht="12.75" customHeight="1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ht="12.75" customHeight="1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ht="12.75" customHeight="1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ht="12.75" customHeight="1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ht="12.75" customHeight="1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ht="12.75" customHeight="1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ht="12.75" customHeight="1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ht="12.75" customHeight="1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ht="12.75" customHeight="1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ht="12.75" customHeight="1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ht="12.75" customHeight="1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ht="12.75" customHeight="1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ht="12.75" customHeight="1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ht="12.75" customHeight="1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ht="12.75" customHeight="1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ht="12.75" customHeight="1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ht="12.75" customHeight="1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ht="12.75" customHeight="1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ht="12.75" customHeight="1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ht="12.75" customHeight="1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ht="12.75" customHeight="1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ht="12.75" customHeight="1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ht="12.75" customHeight="1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ht="12.75" customHeight="1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ht="12.75" customHeight="1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ht="12.75" customHeight="1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ht="12.75" customHeight="1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ht="12.75" customHeight="1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ht="12.75" customHeight="1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ht="12.75" customHeight="1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ht="12.75" customHeight="1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ht="12.75" customHeight="1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ht="12.75" customHeight="1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ht="12.75" customHeight="1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ht="12.75" customHeight="1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ht="12.75" customHeight="1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ht="12.75" customHeight="1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ht="12.75" customHeight="1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ht="12.75" customHeight="1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ht="12.75" customHeight="1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ht="12.75" customHeight="1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ht="12.75" customHeight="1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ht="12.75" customHeight="1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ht="12.75" customHeight="1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ht="12.75" customHeight="1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ht="12.75" customHeight="1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ht="12.75" customHeight="1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ht="12.75" customHeight="1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ht="12.75" customHeight="1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ht="12.75" customHeight="1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ht="12.75" customHeight="1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ht="12.75" customHeight="1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ht="12.75" customHeight="1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ht="12.75" customHeight="1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ht="12.75" customHeight="1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ht="12.75" customHeight="1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ht="12.75" customHeight="1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ht="12.75" customHeight="1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ht="12.75" customHeight="1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ht="12.75" customHeight="1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ht="12.75" customHeight="1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ht="12.75" customHeight="1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ht="12.75" customHeight="1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ht="12.75" customHeight="1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ht="12.75" customHeight="1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ht="12.75" customHeight="1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ht="12.75" customHeight="1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ht="12.75" customHeight="1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ht="12.75" customHeight="1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ht="12.75" customHeight="1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ht="12.75" customHeight="1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ht="12.75" customHeight="1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ht="12.75" customHeight="1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ht="12.75" customHeight="1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ht="12.75" customHeight="1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ht="12.75" customHeight="1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ht="12.75" customHeight="1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ht="12.75" customHeight="1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ht="12.75" customHeight="1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ht="12.75" customHeight="1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ht="12.75" customHeight="1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ht="12.75" customHeight="1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ht="12.75" customHeight="1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ht="12.75" customHeight="1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ht="12.75" customHeight="1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ht="12.75" customHeight="1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ht="12.75" customHeight="1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ht="12.75" customHeight="1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ht="12.75" customHeight="1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ht="12.75" customHeight="1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ht="12.75" customHeight="1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ht="12.75" customHeight="1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ht="12.75" customHeight="1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ht="12.75" customHeight="1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ht="12.75" customHeight="1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ht="12.75" customHeight="1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ht="12.75" customHeight="1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ht="12.75" customHeight="1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ht="12.75" customHeight="1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ht="12.75" customHeight="1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ht="12.75" customHeight="1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ht="12.75" customHeight="1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ht="12.75" customHeight="1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ht="12.75" customHeight="1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ht="12.75" customHeight="1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ht="12.75" customHeight="1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ht="12.75" customHeight="1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ht="12.75" customHeight="1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ht="12.75" customHeight="1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ht="12.75" customHeight="1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ht="12.75" customHeight="1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ht="12.75" customHeight="1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ht="12.75" customHeight="1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ht="12.75" customHeight="1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ht="12.75" customHeight="1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ht="12.75" customHeight="1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ht="12.75" customHeight="1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ht="12.75" customHeight="1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ht="12.75" customHeight="1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ht="12.75" customHeight="1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ht="12.75" customHeight="1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ht="12.75" customHeight="1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ht="12.75" customHeight="1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ht="12.75" customHeight="1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ht="12.75" customHeight="1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ht="12.75" customHeight="1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ht="12.75" customHeight="1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ht="12.75" customHeight="1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ht="12.75" customHeight="1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ht="12.75" customHeight="1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ht="12.75" customHeight="1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ht="12.75" customHeight="1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ht="12.75" customHeight="1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ht="12.75" customHeight="1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ht="12.75" customHeight="1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ht="12.75" customHeight="1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ht="12.75" customHeight="1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ht="12.75" customHeight="1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ht="12.75" customHeight="1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ht="12.75" customHeight="1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ht="12.75" customHeight="1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ht="12.75" customHeight="1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ht="12.75" customHeight="1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ht="12.75" customHeight="1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ht="12.75" customHeight="1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ht="12.75" customHeight="1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ht="12.75" customHeight="1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ht="12.75" customHeight="1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ht="12.75" customHeight="1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ht="12.75" customHeight="1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ht="12.75" customHeight="1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ht="12.75" customHeight="1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ht="12.75" customHeight="1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ht="12.75" customHeight="1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ht="12.75" customHeight="1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ht="12.75" customHeight="1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ht="12.75" customHeight="1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ht="12.75" customHeight="1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ht="12.75" customHeight="1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ht="12.75" customHeight="1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ht="12.75" customHeight="1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ht="12.75" customHeight="1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ht="12.75" customHeight="1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ht="12.75" customHeight="1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ht="12.75" customHeight="1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ht="12.75" customHeight="1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ht="12.75" customHeight="1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ht="12.75" customHeight="1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ht="12.75" customHeight="1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ht="12.75" customHeight="1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ht="12.75" customHeight="1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ht="12.75" customHeight="1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ht="12.75" customHeight="1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ht="12.75" customHeight="1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ht="12.75" customHeight="1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ht="12.75" customHeight="1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ht="12.75" customHeight="1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ht="12.75" customHeight="1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ht="12.75" customHeight="1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ht="12.75" customHeight="1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ht="12.75" customHeight="1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ht="12.75" customHeight="1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ht="12.75" customHeight="1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ht="12.75" customHeight="1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ht="12.75" customHeight="1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ht="12.75" customHeight="1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ht="12.75" customHeight="1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ht="12.75" customHeight="1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ht="12.75" customHeight="1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ht="12.75" customHeight="1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ht="12.75" customHeight="1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ht="12.75" customHeight="1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ht="12.75" customHeight="1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ht="12.75" customHeight="1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ht="12.75" customHeight="1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ht="12.75" customHeight="1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ht="12.75" customHeight="1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ht="12.75" customHeight="1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ht="12.75" customHeight="1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ht="12.75" customHeight="1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ht="12.75" customHeight="1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ht="12.75" customHeight="1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ht="12.75" customHeight="1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ht="12.75" customHeight="1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ht="12.75" customHeight="1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ht="12.75" customHeight="1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ht="12.75" customHeight="1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ht="12.75" customHeight="1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ht="12.75" customHeight="1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ht="12.75" customHeight="1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ht="12.75" customHeight="1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ht="12.75" customHeight="1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ht="12.75" customHeight="1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ht="12.75" customHeight="1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ht="12.75" customHeight="1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ht="12.75" customHeight="1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ht="12.75" customHeight="1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ht="12.75" customHeight="1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ht="12.75" customHeight="1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ht="12.75" customHeight="1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ht="12.75" customHeight="1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ht="12.75" customHeight="1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ht="12.75" customHeight="1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ht="12.75" customHeight="1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ht="12.75" customHeight="1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ht="12.75" customHeight="1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ht="12.75" customHeight="1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ht="12.75" customHeight="1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ht="12.75" customHeight="1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ht="12.75" customHeight="1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ht="12.75" customHeight="1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ht="12.75" customHeight="1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ht="12.75" customHeight="1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ht="12.75" customHeight="1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ht="12.75" customHeight="1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ht="12.75" customHeight="1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ht="12.75" customHeight="1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ht="12.75" customHeight="1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ht="12.75" customHeight="1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ht="12.75" customHeight="1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ht="12.75" customHeight="1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ht="12.75" customHeight="1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ht="12.75" customHeight="1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ht="12.75" customHeight="1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ht="12.75" customHeight="1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ht="12.75" customHeight="1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ht="12.75" customHeight="1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ht="12.75" customHeight="1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ht="12.75" customHeight="1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ht="12.75" customHeight="1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ht="12.75" customHeight="1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ht="12.75" customHeight="1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ht="12.75" customHeight="1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ht="12.75" customHeight="1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ht="12.75" customHeight="1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ht="12.75" customHeight="1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ht="12.75" customHeight="1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ht="12.75" customHeight="1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ht="12.75" customHeight="1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ht="12.75" customHeight="1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ht="12.75" customHeight="1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ht="12.75" customHeight="1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ht="12.75" customHeight="1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ht="12.75" customHeight="1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ht="12.75" customHeight="1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ht="12.75" customHeight="1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ht="12.75" customHeight="1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ht="12.75" customHeight="1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ht="12.75" customHeight="1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ht="12.75" customHeight="1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ht="12.75" customHeight="1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ht="12.75" customHeight="1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ht="12.75" customHeight="1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ht="12.75" customHeight="1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ht="12.75" customHeight="1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ht="12.75" customHeight="1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ht="12.75" customHeight="1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ht="12.75" customHeight="1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ht="12.75" customHeight="1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ht="12.75" customHeight="1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ht="12.75" customHeight="1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ht="12.75" customHeight="1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ht="12.75" customHeight="1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ht="12.75" customHeight="1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ht="12.75" customHeight="1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ht="12.75" customHeight="1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ht="12.75" customHeight="1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ht="12.75" customHeight="1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ht="12.75" customHeight="1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ht="12.75" customHeight="1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ht="12.75" customHeight="1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ht="12.75" customHeight="1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ht="12.75" customHeight="1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ht="12.75" customHeight="1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ht="12.75" customHeight="1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ht="12.75" customHeight="1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ht="12.75" customHeight="1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ht="12.75" customHeight="1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ht="12.75" customHeight="1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ht="12.75" customHeight="1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ht="12.75" customHeight="1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ht="12.75" customHeight="1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ht="12.75" customHeight="1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ht="12.75" customHeight="1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ht="12.75" customHeight="1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ht="12.75" customHeight="1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ht="12.75" customHeight="1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ht="12.75" customHeight="1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ht="12.75" customHeight="1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ht="12.75" customHeight="1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ht="12.75" customHeight="1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ht="12.75" customHeight="1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ht="12.75" customHeight="1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ht="12.75" customHeight="1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ht="12.75" customHeight="1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ht="12.75" customHeight="1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ht="12.75" customHeight="1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ht="12.75" customHeight="1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ht="12.75" customHeight="1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ht="12.75" customHeight="1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ht="12.75" customHeight="1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ht="12.75" customHeight="1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ht="12.75" customHeight="1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ht="12.75" customHeight="1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ht="12.75" customHeight="1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ht="12.75" customHeight="1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ht="12.75" customHeight="1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ht="12.75" customHeight="1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ht="12.75" customHeight="1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ht="12.75" customHeight="1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ht="12.75" customHeight="1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ht="12.75" customHeight="1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ht="12.75" customHeight="1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ht="12.75" customHeight="1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ht="12.75" customHeight="1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ht="12.75" customHeight="1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ht="12.75" customHeight="1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ht="12.75" customHeight="1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ht="12.75" customHeight="1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ht="12.75" customHeight="1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ht="12.75" customHeight="1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ht="12.75" customHeight="1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ht="12.75" customHeight="1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ht="12.75" customHeight="1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ht="12.75" customHeight="1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ht="12.75" customHeight="1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ht="12.75" customHeight="1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ht="12.75" customHeight="1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ht="12.75" customHeight="1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ht="12.75" customHeight="1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ht="12.75" customHeight="1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ht="12.75" customHeight="1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ht="12.75" customHeight="1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ht="12.75" customHeight="1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ht="12.75" customHeight="1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ht="12.75" customHeight="1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ht="12.75" customHeight="1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ht="12.75" customHeight="1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ht="12.75" customHeight="1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ht="12.75" customHeight="1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ht="12.75" customHeight="1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ht="12.75" customHeight="1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ht="12.75" customHeight="1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ht="12.75" customHeight="1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ht="12.75" customHeight="1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ht="12.75" customHeight="1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ht="12.75" customHeight="1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ht="12.75" customHeight="1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ht="12.75" customHeight="1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ht="12.75" customHeight="1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ht="12.75" customHeight="1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ht="12.75" customHeight="1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ht="12.75" customHeight="1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ht="12.75" customHeight="1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ht="12.75" customHeight="1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ht="12.75" customHeight="1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ht="12.75" customHeight="1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ht="12.75" customHeight="1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ht="12.75" customHeight="1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ht="12.75" customHeight="1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ht="12.75" customHeight="1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ht="12.75" customHeight="1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ht="12.75" customHeight="1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ht="12.75" customHeight="1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ht="12.75" customHeight="1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ht="12.75" customHeight="1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ht="12.75" customHeight="1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ht="12.75" customHeight="1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ht="12.75" customHeight="1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ht="12.75" customHeight="1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ht="12.75" customHeight="1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ht="12.75" customHeight="1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ht="12.75" customHeight="1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ht="12.75" customHeight="1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ht="12.75" customHeight="1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ht="12.75" customHeight="1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ht="12.75" customHeight="1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ht="12.75" customHeight="1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ht="12.75" customHeight="1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ht="12.75" customHeight="1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ht="12.75" customHeight="1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ht="12.75" customHeight="1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ht="12.75" customHeight="1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ht="12.75" customHeight="1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ht="12.75" customHeight="1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ht="12.75" customHeight="1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ht="12.75" customHeight="1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ht="12.75" customHeight="1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ht="12.75" customHeight="1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ht="12.75" customHeight="1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ht="12.75" customHeight="1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ht="12.75" customHeight="1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ht="12.75" customHeight="1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ht="12.75" customHeight="1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ht="12.75" customHeight="1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ht="12.75" customHeight="1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ht="12.75" customHeight="1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ht="12.75" customHeight="1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ht="12.75" customHeight="1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ht="12.75" customHeight="1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ht="12.75" customHeight="1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ht="12.75" customHeight="1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ht="12.75" customHeight="1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ht="12.75" customHeight="1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ht="12.75" customHeight="1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ht="12.75" customHeight="1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ht="12.75" customHeight="1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ht="12.75" customHeight="1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ht="12.75" customHeight="1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ht="12.75" customHeight="1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ht="12.75" customHeight="1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ht="12.75" customHeight="1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ht="12.75" customHeight="1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ht="12.75" customHeight="1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ht="12.75" customHeight="1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ht="12.75" customHeight="1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ht="12.75" customHeight="1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ht="12.75" customHeight="1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ht="12.75" customHeight="1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ht="12.75" customHeight="1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ht="12.75" customHeight="1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ht="12.75" customHeight="1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ht="12.75" customHeight="1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ht="12.75" customHeight="1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ht="12.75" customHeight="1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ht="12.75" customHeight="1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ht="12.75" customHeight="1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ht="12.75" customHeight="1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ht="12.75" customHeight="1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ht="12.75" customHeight="1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ht="12.75" customHeight="1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ht="12.75" customHeight="1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ht="12.75" customHeight="1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ht="12.75" customHeight="1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ht="12.75" customHeight="1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ht="12.75" customHeight="1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ht="12.75" customHeight="1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ht="12.75" customHeight="1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ht="12.75" customHeight="1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ht="12.75" customHeight="1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ht="12.75" customHeight="1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ht="12.75" customHeight="1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ht="12.75" customHeight="1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ht="12.75" customHeight="1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ht="12.75" customHeight="1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ht="12.75" customHeight="1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ht="12.75" customHeight="1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ht="12.75" customHeight="1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ht="12.75" customHeight="1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ht="12.75" customHeight="1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ht="12.75" customHeight="1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ht="12.75" customHeight="1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ht="12.75" customHeight="1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ht="12.75" customHeight="1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ht="12.75" customHeight="1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ht="12.75" customHeight="1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ht="12.75" customHeight="1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ht="12.75" customHeight="1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ht="12.75" customHeight="1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ht="12.75" customHeight="1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ht="12.75" customHeight="1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ht="12.75" customHeight="1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ht="12.75" customHeight="1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ht="12.75" customHeight="1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ht="12.75" customHeight="1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ht="12.75" customHeight="1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ht="12.75" customHeight="1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ht="12.75" customHeight="1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ht="12.75" customHeight="1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ht="12.75" customHeight="1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ht="12.75" customHeight="1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ht="12.75" customHeight="1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ht="12.75" customHeight="1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ht="12.75" customHeight="1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ht="12.75" customHeight="1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ht="12.75" customHeight="1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ht="12.75" customHeight="1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ht="12.75" customHeight="1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ht="12.75" customHeight="1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ht="12.75" customHeight="1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ht="12.75" customHeight="1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ht="12.75" customHeight="1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ht="12.75" customHeight="1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ht="12.75" customHeight="1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ht="12.75" customHeight="1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ht="12.75" customHeight="1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ht="12.75" customHeight="1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ht="12.75" customHeight="1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ht="12.75" customHeight="1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ht="12.75" customHeight="1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ht="12.75" customHeight="1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ht="12.75" customHeight="1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ht="12.75" customHeight="1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ht="12.75" customHeight="1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ht="12.75" customHeight="1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ht="12.75" customHeight="1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ht="12.75" customHeight="1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ht="12.75" customHeight="1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ht="12.75" customHeight="1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ht="12.75" customHeight="1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ht="12.75" customHeight="1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ht="12.75" customHeight="1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ht="12.75" customHeight="1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ht="12.75" customHeight="1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ht="12.75" customHeight="1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ht="12.75" customHeight="1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ht="12.75" customHeight="1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ht="12.75" customHeight="1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ht="12.75" customHeight="1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ht="12.75" customHeight="1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ht="12.75" customHeight="1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ht="12.75" customHeight="1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ht="12.75" customHeight="1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ht="12.75" customHeight="1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ht="12.75" customHeight="1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ht="12.75" customHeight="1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ht="12.75" customHeight="1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ht="12.75" customHeight="1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ht="12.75" customHeight="1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ht="12.75" customHeight="1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ht="12.75" customHeight="1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ht="12.75" customHeight="1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ht="12.75" customHeight="1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ht="12.75" customHeight="1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ht="12.75" customHeight="1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ht="12.75" customHeight="1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ht="12.75" customHeight="1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ht="12.75" customHeight="1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ht="12.75" customHeight="1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ht="12.75" customHeight="1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ht="12.75" customHeight="1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ht="12.75" customHeight="1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ht="12.75" customHeight="1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ht="12.75" customHeight="1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ht="12.75" customHeight="1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ht="12.75" customHeight="1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ht="12.75" customHeight="1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ht="12.75" customHeight="1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ht="12.75" customHeight="1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ht="12.75" customHeight="1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ht="12.75" customHeight="1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ht="12.75" customHeight="1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ht="12.75" customHeight="1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ht="12.75" customHeight="1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ht="12.75" customHeight="1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ht="12.75" customHeight="1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ht="12.75" customHeight="1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ht="12.75" customHeight="1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ht="12.75" customHeight="1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ht="12.75" customHeight="1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ht="12.75" customHeight="1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ht="12.75" customHeight="1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ht="12.75" customHeight="1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ht="12.75" customHeight="1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ht="12.75" customHeight="1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ht="12.75" customHeight="1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ht="12.75" customHeight="1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ht="12.75" customHeight="1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ht="12.75" customHeight="1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ht="12.75" customHeight="1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ht="12.75" customHeight="1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ht="12.75" customHeight="1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ht="12.75" customHeight="1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ht="12.75" customHeight="1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ht="12.75" customHeight="1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ht="12.75" customHeight="1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ht="12.75" customHeight="1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ht="12.75" customHeight="1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ht="12.75" customHeight="1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ht="12.75" customHeight="1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ht="12.75" customHeight="1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ht="12.75" customHeight="1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ht="12.75" customHeight="1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ht="12.75" customHeight="1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ht="12.75" customHeight="1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ht="12.75" customHeight="1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ht="12.75" customHeight="1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ht="12.75" customHeight="1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ht="12.75" customHeight="1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ht="12.75" customHeight="1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ht="12.75" customHeight="1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ht="12.75" customHeight="1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ht="12.75" customHeight="1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ht="12.75" customHeight="1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ht="12.75" customHeight="1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ht="12.75" customHeight="1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ht="12.75" customHeight="1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ht="12.75" customHeight="1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ht="12.75" customHeight="1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ht="12.75" customHeight="1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ht="12.75" customHeight="1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ht="12.75" customHeight="1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ht="12.75" customHeight="1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ht="12.75" customHeight="1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ht="12.75" customHeight="1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ht="12.75" customHeight="1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ht="12.75" customHeight="1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ht="12.75" customHeight="1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ht="12.75" customHeight="1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ht="12.75" customHeight="1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ht="12.75" customHeight="1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ht="12.75" customHeight="1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ht="12.75" customHeight="1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ht="12.75" customHeight="1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ht="12.75" customHeight="1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ht="12.75" customHeight="1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ht="12.75" customHeight="1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ht="12.75" customHeight="1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ht="12.75" customHeight="1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ht="12.75" customHeight="1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ht="12.75" customHeight="1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ht="12.75" customHeight="1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ht="12.75" customHeight="1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ht="12.75" customHeight="1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ht="12.75" customHeight="1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ht="12.75" customHeight="1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ht="12.75" customHeight="1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ht="12.75" customHeight="1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ht="12.75" customHeight="1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ht="12.75" customHeight="1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ht="12.75" customHeight="1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ht="12.75" customHeight="1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ht="12.75" customHeight="1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ht="12.75" customHeight="1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ht="12.75" customHeight="1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ht="12.75" customHeight="1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ht="12.75" customHeight="1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ht="12.75" customHeight="1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ht="12.75" customHeight="1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ht="12.75" customHeight="1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ht="12.75" customHeight="1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ht="12.75" customHeight="1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ht="12.75" customHeight="1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ht="12.75" customHeight="1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ht="12.75" customHeight="1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ht="12.75" customHeight="1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ht="12.75" customHeight="1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ht="12.75" customHeight="1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ht="12.75" customHeight="1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ht="12.75" customHeight="1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ht="12.75" customHeight="1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ht="12.75" customHeight="1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ht="12.75" customHeight="1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ht="12.75" customHeight="1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ht="12.75" customHeight="1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ht="12.75" customHeight="1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ht="12.75" customHeight="1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ht="12.75" customHeight="1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ht="12.75" customHeight="1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ht="12.75" customHeight="1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ht="12.75" customHeight="1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ht="12.75" customHeight="1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ht="12.75" customHeight="1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ht="12.75" customHeight="1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ht="12.75" customHeight="1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ht="12.75" customHeight="1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ht="12.75" customHeight="1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ht="12.75" customHeight="1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ht="12.75" customHeight="1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ht="12.75" customHeight="1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ht="12.75" customHeight="1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ht="12.75" customHeight="1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ht="12.75" customHeight="1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ht="12.75" customHeight="1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ht="12.75" customHeight="1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ht="12.75" customHeight="1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ht="12.75" customHeight="1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ht="12.75" customHeight="1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ht="12.75" customHeight="1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ht="12.75" customHeight="1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ht="12.75" customHeight="1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ht="12.75" customHeight="1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ht="12.75" customHeight="1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ht="12.75" customHeight="1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ht="12.75" customHeight="1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ht="12.75" customHeight="1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ht="12.75" customHeight="1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ht="12.75" customHeight="1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ht="12.75" customHeight="1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ht="12.75" customHeight="1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ht="12.75" customHeight="1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ht="12.75" customHeight="1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ht="12.75" customHeight="1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ht="12.75" customHeight="1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ht="12.75" customHeight="1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ht="12.75" customHeight="1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ht="12.75" customHeight="1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ht="12.75" customHeight="1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ht="12.75" customHeight="1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ht="12.75" customHeight="1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ht="12.75" customHeight="1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ht="12.75" customHeight="1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ht="12.75" customHeight="1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ht="12.75" customHeight="1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ht="12.75" customHeight="1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ht="12.75" customHeight="1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ht="12.75" customHeight="1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ht="12.75" customHeight="1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ht="12.75" customHeight="1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ht="12.75" customHeight="1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ht="12.75" customHeight="1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ht="12.75" customHeight="1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ht="12.75" customHeight="1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ht="12.75" customHeight="1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ht="12.75" customHeight="1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ht="12.75" customHeight="1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ht="12.75" customHeight="1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ht="12.75" customHeight="1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ht="12.75" customHeight="1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ht="12.75" customHeight="1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ht="12.75" customHeight="1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ht="12.75" customHeight="1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ht="12.75" customHeight="1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ht="12.75" customHeight="1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ht="12.75" customHeight="1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ht="12.75" customHeight="1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ht="12.75" customHeight="1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ht="12.75" customHeight="1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9.14"/>
    <col customWidth="1" min="14" max="26" width="8.71"/>
  </cols>
  <sheetData>
    <row r="1" ht="37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 t="s">
        <v>181</v>
      </c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ht="12.75" customHeigh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 t="s">
        <v>182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2.75" customHeigh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2.75" customHeight="1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 t="s">
        <v>183</v>
      </c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2.75" customHeight="1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 t="s">
        <v>184</v>
      </c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12.75" customHeight="1">
      <c r="A6" s="142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 t="s">
        <v>185</v>
      </c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2.75" customHeight="1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12.75" customHeight="1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4" t="s">
        <v>186</v>
      </c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2.75" customHeight="1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2.75" customHeight="1">
      <c r="A10" s="142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12.75" customHeight="1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12.75" customHeight="1">
      <c r="A12" s="142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ht="12.75" customHeight="1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ht="12.75" customHeight="1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12.75" customHeight="1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12.75" customHeight="1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12.75" customHeight="1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2.75" customHeight="1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12.75" customHeight="1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12.75" customHeight="1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12.75" customHeight="1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2.75" customHeight="1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12.75" customHeight="1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2.75" customHeight="1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2.75" customHeight="1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2.75" customHeight="1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12.75" customHeight="1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2.75" customHeight="1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12.75" customHeight="1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2.75" customHeight="1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12.75" customHeight="1">
      <c r="A31" s="144" t="s">
        <v>187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4" t="s">
        <v>188</v>
      </c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2.7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2.75" customHeight="1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2.75" customHeight="1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2.75" customHeight="1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2.75" customHeight="1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12.75" customHeight="1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2.75" customHeight="1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12.75" customHeight="1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2.75" customHeight="1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12.75" customHeight="1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2.75" customHeight="1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12.75" customHeight="1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2.75" customHeight="1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12.75" customHeight="1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2.75" customHeight="1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12.75" customHeight="1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2.75" customHeight="1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12.75" customHeight="1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12.75" customHeight="1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2.75" customHeight="1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12.75" customHeight="1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2.75" customHeight="1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2.75" customHeight="1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2.75" customHeight="1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2.75" customHeight="1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12.75" customHeight="1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2.75" customHeight="1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2.75" customHeight="1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2.75" customHeight="1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2.75" customHeight="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2.75" customHeight="1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2.75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2.75" customHeight="1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2.75" customHeight="1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2.75" customHeight="1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2.75" customHeight="1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2.75" customHeight="1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2.75" customHeight="1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2.75" customHeight="1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2.75" customHeight="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2.75" customHeight="1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2.75" customHeight="1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2.75" customHeight="1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2.75" customHeight="1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2.75" customHeight="1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2.75" customHeight="1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2.75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2.75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2.75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2.75" customHeight="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2.75" customHeight="1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2.75" customHeight="1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2.75" customHeight="1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2.75" customHeight="1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2.75" customHeight="1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2.75" customHeight="1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2.75" customHeight="1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2.75" customHeight="1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2.75" customHeight="1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2.75" customHeight="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2.75" customHeight="1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2.75" customHeight="1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2.75" customHeight="1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2.75" customHeight="1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2.75" customHeight="1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2.75" customHeight="1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2.75" customHeight="1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2.75" customHeight="1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2.75" customHeight="1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2.75" customHeight="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2.75" customHeight="1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2.75" customHeight="1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2.75" customHeight="1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2.7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2.7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2.7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2.7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2.7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2.7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2.7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2.7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2.7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2.7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2.7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2.7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2.7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2.7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2.7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2.7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2.7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2.7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2.7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2.7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2.7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2.7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2.7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2.7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2.7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2.7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2.7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2.7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2.7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2.7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2.7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2.7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2.7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2.7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2.7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2.7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2.7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2.7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2.7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2.7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2.7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2.7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2.7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2.7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2.7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2.7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2.7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2.7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2.7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2.7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2.7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2.7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2.7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2.7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2.7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2.7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2.7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2.7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2.7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2.7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2.7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2.7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2.7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2.7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2.7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2.7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2.7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2.7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2.7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2.7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2.7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2.7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2.7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2.7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2.7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2.7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2.7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2.7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2.7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2.7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2.7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2.7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2.7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2.7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2.7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2.7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2.7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2.7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2.7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2.7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2.7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2.7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2.7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2.7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2.7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2.7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2.7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2.7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2.7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2.7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2.7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2.7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2.7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2.7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2.7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2.7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2.7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2.7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2.7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2.7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2.7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2.7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2.7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2.7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2.7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2.7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2.7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2.7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2.7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2.7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2.7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2.7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2.7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2.7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2.7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2.7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2.7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2.75" customHeight="1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2.75" customHeight="1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2.7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2.7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2.7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2.75" customHeight="1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2.75" customHeight="1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2.75" customHeight="1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2.75" customHeight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2.75" customHeight="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2.75" customHeight="1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2.75" customHeight="1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2.75" customHeight="1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2.75" customHeight="1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2.75" customHeight="1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2.75" customHeight="1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2.75" customHeight="1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2.75" customHeight="1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2.75" customHeight="1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2.75" customHeight="1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t="12.75" customHeight="1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t="12.75" customHeight="1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t="12.75" customHeight="1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t="12.75" customHeight="1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t="12.75" customHeight="1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t="12.75" customHeight="1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t="12.75" customHeight="1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t="12.75" customHeight="1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ht="12.75" customHeight="1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ht="12.75" customHeight="1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ht="12.75" customHeight="1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ht="12.75" customHeight="1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ht="12.75" customHeight="1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ht="12.75" customHeight="1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ht="12.75" customHeight="1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ht="12.75" customHeight="1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ht="12.75" customHeight="1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ht="12.75" customHeight="1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ht="12.75" customHeight="1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ht="12.75" customHeight="1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ht="12.75" customHeight="1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ht="12.75" customHeight="1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ht="12.75" customHeight="1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ht="12.75" customHeight="1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ht="12.75" customHeight="1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ht="12.75" customHeight="1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ht="12.75" customHeight="1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ht="12.75" customHeight="1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ht="12.75" customHeight="1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ht="12.75" customHeight="1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ht="12.75" customHeight="1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ht="12.75" customHeight="1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ht="12.75" customHeight="1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ht="12.75" customHeight="1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ht="12.75" customHeight="1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ht="12.75" customHeight="1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ht="12.75" customHeight="1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ht="12.75" customHeight="1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ht="12.75" customHeight="1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ht="12.75" customHeight="1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ht="12.75" customHeight="1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ht="12.75" customHeight="1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ht="12.75" customHeight="1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ht="12.75" customHeight="1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ht="12.75" customHeight="1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ht="12.75" customHeight="1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ht="12.75" customHeight="1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ht="12.75" customHeight="1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ht="12.75" customHeight="1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ht="12.75" customHeight="1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ht="12.75" customHeight="1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ht="12.75" customHeight="1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ht="12.75" customHeight="1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ht="12.75" customHeight="1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ht="12.75" customHeight="1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ht="12.75" customHeight="1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ht="12.75" customHeight="1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ht="12.75" customHeight="1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ht="12.75" customHeight="1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ht="12.75" customHeight="1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ht="12.75" customHeight="1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ht="12.75" customHeight="1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ht="12.75" customHeight="1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ht="12.75" customHeight="1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ht="12.75" customHeight="1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ht="12.75" customHeight="1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ht="12.75" customHeight="1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ht="12.75" customHeight="1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ht="12.75" customHeight="1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ht="12.75" customHeight="1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ht="12.75" customHeight="1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ht="12.75" customHeight="1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ht="12.75" customHeight="1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ht="12.75" customHeight="1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ht="12.75" customHeight="1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ht="12.75" customHeight="1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ht="12.75" customHeight="1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ht="12.75" customHeight="1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ht="12.75" customHeight="1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ht="12.75" customHeight="1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ht="12.75" customHeight="1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ht="12.75" customHeight="1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ht="12.75" customHeight="1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ht="12.75" customHeight="1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ht="12.75" customHeight="1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ht="12.75" customHeight="1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ht="12.75" customHeight="1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ht="12.75" customHeight="1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ht="12.75" customHeight="1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ht="12.75" customHeight="1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ht="12.75" customHeight="1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ht="12.75" customHeight="1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ht="12.75" customHeight="1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ht="12.75" customHeight="1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ht="12.75" customHeight="1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ht="12.75" customHeight="1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ht="12.75" customHeight="1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ht="12.75" customHeight="1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ht="12.75" customHeight="1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ht="12.75" customHeight="1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ht="12.75" customHeight="1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ht="12.75" customHeight="1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ht="12.75" customHeight="1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ht="12.75" customHeight="1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ht="12.75" customHeight="1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ht="12.75" customHeight="1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ht="12.75" customHeight="1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ht="12.75" customHeight="1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ht="12.75" customHeight="1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ht="12.75" customHeight="1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ht="12.75" customHeight="1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ht="12.75" customHeight="1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ht="12.75" customHeight="1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ht="12.75" customHeight="1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ht="12.75" customHeight="1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ht="12.75" customHeight="1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ht="12.75" customHeight="1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ht="12.75" customHeight="1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ht="12.75" customHeight="1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ht="12.75" customHeight="1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ht="12.75" customHeight="1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ht="12.75" customHeight="1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ht="12.75" customHeight="1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ht="12.75" customHeight="1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ht="12.75" customHeight="1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ht="12.75" customHeight="1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ht="12.75" customHeight="1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ht="12.75" customHeight="1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ht="12.75" customHeight="1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ht="12.75" customHeight="1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ht="12.75" customHeight="1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ht="12.75" customHeight="1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ht="12.75" customHeight="1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ht="12.75" customHeight="1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ht="12.75" customHeight="1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ht="12.75" customHeight="1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ht="12.75" customHeight="1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ht="12.75" customHeight="1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ht="12.75" customHeight="1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ht="12.75" customHeight="1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ht="12.75" customHeight="1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ht="12.75" customHeight="1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ht="12.75" customHeight="1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ht="12.75" customHeight="1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ht="12.75" customHeight="1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ht="12.75" customHeight="1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ht="12.75" customHeight="1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ht="12.75" customHeight="1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ht="12.75" customHeight="1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ht="12.75" customHeight="1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ht="12.75" customHeight="1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ht="12.75" customHeight="1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ht="12.75" customHeight="1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ht="12.75" customHeight="1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ht="12.75" customHeight="1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ht="12.75" customHeight="1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ht="12.75" customHeight="1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ht="12.75" customHeight="1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ht="12.75" customHeight="1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ht="12.75" customHeight="1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ht="12.75" customHeight="1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ht="12.75" customHeight="1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ht="12.75" customHeight="1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ht="12.75" customHeight="1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ht="12.75" customHeight="1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ht="12.75" customHeight="1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ht="12.75" customHeight="1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ht="12.75" customHeight="1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ht="12.75" customHeight="1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ht="12.75" customHeight="1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ht="12.75" customHeight="1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ht="12.75" customHeight="1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ht="12.75" customHeight="1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ht="12.75" customHeight="1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ht="12.75" customHeight="1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ht="12.75" customHeight="1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ht="12.75" customHeight="1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ht="12.75" customHeight="1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ht="12.75" customHeight="1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ht="12.75" customHeight="1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ht="12.75" customHeight="1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ht="12.75" customHeight="1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ht="12.75" customHeight="1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ht="12.75" customHeight="1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ht="12.75" customHeight="1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ht="12.75" customHeight="1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ht="12.75" customHeight="1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ht="12.75" customHeight="1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ht="12.75" customHeight="1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ht="12.75" customHeight="1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ht="12.75" customHeight="1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ht="12.75" customHeight="1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ht="12.75" customHeight="1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ht="12.75" customHeight="1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ht="12.75" customHeight="1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ht="12.75" customHeight="1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ht="12.75" customHeight="1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ht="12.75" customHeight="1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ht="12.75" customHeight="1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ht="12.75" customHeight="1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ht="12.75" customHeight="1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ht="12.75" customHeight="1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ht="12.75" customHeight="1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ht="12.75" customHeight="1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ht="12.75" customHeight="1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ht="12.75" customHeight="1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ht="12.75" customHeight="1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ht="12.75" customHeight="1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ht="12.75" customHeight="1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ht="12.75" customHeight="1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ht="12.75" customHeight="1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ht="12.75" customHeight="1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ht="12.75" customHeight="1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ht="12.75" customHeight="1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ht="12.75" customHeight="1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ht="12.75" customHeight="1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ht="12.75" customHeight="1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ht="12.75" customHeight="1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ht="12.75" customHeight="1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ht="12.75" customHeight="1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ht="12.75" customHeight="1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ht="12.75" customHeight="1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ht="12.75" customHeight="1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ht="12.75" customHeight="1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ht="12.75" customHeight="1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ht="12.75" customHeight="1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ht="12.75" customHeight="1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ht="12.75" customHeight="1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ht="12.75" customHeight="1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ht="12.75" customHeight="1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ht="12.75" customHeight="1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ht="12.75" customHeight="1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ht="12.75" customHeight="1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ht="12.75" customHeight="1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ht="12.75" customHeight="1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ht="12.75" customHeight="1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ht="12.75" customHeight="1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ht="12.75" customHeight="1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ht="12.75" customHeight="1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ht="12.75" customHeight="1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ht="12.75" customHeight="1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ht="12.75" customHeight="1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ht="12.75" customHeight="1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ht="12.75" customHeight="1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ht="12.75" customHeight="1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ht="12.75" customHeight="1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ht="12.75" customHeight="1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ht="12.75" customHeight="1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ht="12.75" customHeight="1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ht="12.75" customHeight="1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ht="12.75" customHeight="1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ht="12.75" customHeight="1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ht="12.75" customHeight="1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ht="12.75" customHeight="1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ht="12.75" customHeight="1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ht="12.75" customHeight="1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ht="12.75" customHeight="1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ht="12.75" customHeight="1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ht="12.75" customHeight="1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ht="12.75" customHeight="1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ht="12.75" customHeight="1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ht="12.75" customHeight="1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ht="12.75" customHeight="1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ht="12.75" customHeight="1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ht="12.75" customHeight="1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ht="12.75" customHeight="1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ht="12.75" customHeight="1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ht="12.75" customHeight="1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ht="12.75" customHeight="1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ht="12.75" customHeight="1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ht="12.75" customHeight="1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ht="12.75" customHeight="1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ht="12.75" customHeight="1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ht="12.75" customHeight="1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ht="12.75" customHeight="1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ht="12.75" customHeight="1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ht="12.75" customHeight="1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ht="12.75" customHeight="1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ht="12.75" customHeight="1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ht="12.75" customHeight="1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ht="12.75" customHeight="1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ht="12.75" customHeight="1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ht="12.75" customHeight="1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ht="12.75" customHeight="1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ht="12.75" customHeight="1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ht="12.75" customHeight="1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ht="12.75" customHeight="1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ht="12.75" customHeight="1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ht="12.75" customHeight="1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ht="12.75" customHeight="1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ht="12.75" customHeight="1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ht="12.75" customHeight="1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ht="12.75" customHeight="1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ht="12.75" customHeight="1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ht="12.75" customHeight="1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ht="12.75" customHeight="1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ht="12.75" customHeight="1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ht="12.75" customHeight="1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ht="12.75" customHeight="1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ht="12.75" customHeight="1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ht="12.75" customHeight="1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ht="12.75" customHeight="1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ht="12.75" customHeight="1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ht="12.75" customHeight="1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ht="12.75" customHeight="1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ht="12.75" customHeight="1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ht="12.75" customHeight="1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ht="12.75" customHeight="1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ht="12.75" customHeight="1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ht="12.75" customHeight="1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ht="12.75" customHeight="1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ht="12.75" customHeight="1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ht="12.75" customHeight="1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ht="12.75" customHeight="1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ht="12.75" customHeight="1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ht="12.75" customHeight="1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ht="12.75" customHeight="1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ht="12.75" customHeight="1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ht="12.75" customHeight="1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ht="12.75" customHeight="1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ht="12.75" customHeight="1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ht="12.75" customHeight="1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ht="12.75" customHeight="1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ht="12.75" customHeight="1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ht="12.75" customHeight="1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ht="12.75" customHeight="1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ht="12.75" customHeight="1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ht="12.75" customHeight="1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ht="12.75" customHeight="1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ht="12.75" customHeight="1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ht="12.75" customHeight="1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ht="12.75" customHeight="1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ht="12.75" customHeight="1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ht="12.75" customHeight="1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ht="12.75" customHeight="1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ht="12.75" customHeight="1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ht="12.75" customHeight="1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ht="12.75" customHeight="1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ht="12.75" customHeight="1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ht="12.75" customHeight="1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ht="12.75" customHeight="1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ht="12.75" customHeight="1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ht="12.75" customHeight="1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ht="12.75" customHeight="1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ht="12.75" customHeight="1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ht="12.75" customHeight="1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ht="12.75" customHeight="1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ht="12.75" customHeight="1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ht="12.75" customHeight="1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ht="12.75" customHeight="1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ht="12.75" customHeight="1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ht="12.75" customHeight="1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ht="12.75" customHeight="1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ht="12.75" customHeight="1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ht="12.75" customHeight="1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ht="12.75" customHeight="1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ht="12.75" customHeight="1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ht="12.75" customHeight="1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ht="12.75" customHeight="1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ht="12.75" customHeight="1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ht="12.75" customHeight="1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ht="12.75" customHeight="1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ht="12.75" customHeight="1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ht="12.75" customHeight="1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ht="12.75" customHeight="1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ht="12.75" customHeight="1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ht="12.75" customHeight="1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ht="12.75" customHeight="1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ht="12.75" customHeight="1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ht="12.75" customHeight="1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ht="12.75" customHeight="1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ht="12.75" customHeight="1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ht="12.75" customHeight="1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ht="12.75" customHeight="1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ht="12.75" customHeight="1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ht="12.75" customHeight="1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ht="12.75" customHeight="1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ht="12.75" customHeight="1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ht="12.75" customHeight="1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ht="12.75" customHeight="1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ht="12.75" customHeight="1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ht="12.75" customHeight="1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ht="12.75" customHeight="1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ht="12.75" customHeight="1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ht="12.75" customHeight="1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ht="12.75" customHeight="1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ht="12.75" customHeight="1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ht="12.75" customHeight="1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ht="12.75" customHeight="1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ht="12.75" customHeight="1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ht="12.75" customHeight="1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ht="12.75" customHeight="1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ht="12.75" customHeight="1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ht="12.75" customHeight="1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ht="12.75" customHeight="1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ht="12.75" customHeight="1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ht="12.75" customHeight="1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ht="12.75" customHeight="1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ht="12.75" customHeight="1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ht="12.75" customHeight="1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ht="12.75" customHeight="1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ht="12.75" customHeight="1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ht="12.75" customHeight="1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ht="12.75" customHeight="1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ht="12.75" customHeight="1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ht="12.75" customHeight="1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ht="12.75" customHeight="1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ht="12.75" customHeight="1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ht="12.75" customHeight="1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ht="12.75" customHeight="1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ht="12.75" customHeight="1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ht="12.75" customHeight="1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ht="12.75" customHeight="1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ht="12.75" customHeight="1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ht="12.75" customHeight="1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ht="12.75" customHeight="1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ht="12.75" customHeight="1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ht="12.75" customHeight="1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ht="12.75" customHeight="1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ht="12.75" customHeight="1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ht="12.75" customHeight="1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ht="12.75" customHeight="1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ht="12.75" customHeight="1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ht="12.75" customHeight="1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ht="12.75" customHeight="1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ht="12.75" customHeight="1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ht="12.75" customHeight="1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ht="12.75" customHeight="1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ht="12.75" customHeight="1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ht="12.75" customHeight="1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ht="12.75" customHeight="1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ht="12.75" customHeight="1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ht="12.75" customHeight="1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ht="12.75" customHeight="1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ht="12.75" customHeight="1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ht="12.75" customHeight="1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ht="12.75" customHeight="1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ht="12.75" customHeight="1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ht="12.75" customHeight="1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ht="12.75" customHeight="1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ht="12.75" customHeight="1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ht="12.75" customHeight="1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ht="12.75" customHeight="1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ht="12.75" customHeight="1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ht="12.75" customHeight="1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ht="12.75" customHeight="1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ht="12.75" customHeight="1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ht="12.75" customHeight="1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ht="12.75" customHeight="1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ht="12.75" customHeight="1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ht="12.75" customHeight="1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ht="12.75" customHeight="1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ht="12.75" customHeight="1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ht="12.75" customHeight="1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ht="12.75" customHeight="1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ht="12.75" customHeight="1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ht="12.75" customHeight="1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ht="12.75" customHeight="1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ht="12.75" customHeight="1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ht="12.75" customHeight="1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ht="12.75" customHeight="1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ht="12.75" customHeight="1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ht="12.75" customHeight="1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ht="12.75" customHeight="1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ht="12.75" customHeight="1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ht="12.75" customHeight="1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ht="12.75" customHeight="1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ht="12.75" customHeight="1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ht="12.75" customHeight="1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ht="12.75" customHeight="1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ht="12.75" customHeight="1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ht="12.75" customHeight="1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ht="12.75" customHeight="1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ht="12.75" customHeight="1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ht="12.75" customHeight="1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ht="12.75" customHeight="1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ht="12.75" customHeight="1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ht="12.75" customHeight="1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ht="12.75" customHeight="1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ht="12.75" customHeight="1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ht="12.75" customHeight="1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ht="12.75" customHeight="1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ht="12.75" customHeight="1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ht="12.75" customHeight="1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ht="12.75" customHeight="1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ht="12.75" customHeight="1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ht="12.75" customHeight="1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ht="12.75" customHeight="1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ht="12.75" customHeight="1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ht="12.75" customHeight="1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ht="12.75" customHeight="1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ht="12.75" customHeight="1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ht="12.75" customHeight="1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ht="12.75" customHeight="1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ht="12.75" customHeight="1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ht="12.75" customHeight="1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ht="12.75" customHeight="1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ht="12.75" customHeight="1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ht="12.75" customHeight="1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ht="12.75" customHeight="1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ht="12.75" customHeight="1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ht="12.75" customHeight="1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ht="12.75" customHeight="1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ht="12.75" customHeight="1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ht="12.75" customHeight="1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ht="12.75" customHeight="1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ht="12.75" customHeight="1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ht="12.75" customHeight="1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ht="12.75" customHeight="1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ht="12.75" customHeight="1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ht="12.75" customHeight="1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ht="12.75" customHeight="1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ht="12.75" customHeight="1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ht="12.75" customHeight="1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ht="12.75" customHeight="1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ht="12.75" customHeight="1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ht="12.75" customHeight="1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ht="12.75" customHeight="1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ht="12.75" customHeight="1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ht="12.75" customHeight="1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ht="12.75" customHeight="1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ht="12.75" customHeight="1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ht="12.75" customHeight="1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ht="12.75" customHeight="1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ht="12.75" customHeight="1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ht="12.75" customHeight="1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ht="12.75" customHeight="1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ht="12.75" customHeight="1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ht="12.75" customHeight="1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ht="12.75" customHeight="1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ht="12.75" customHeight="1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ht="12.75" customHeight="1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ht="12.75" customHeight="1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ht="12.75" customHeight="1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ht="12.75" customHeight="1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ht="12.75" customHeight="1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ht="12.75" customHeight="1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ht="12.75" customHeight="1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ht="12.75" customHeight="1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ht="12.75" customHeight="1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ht="12.75" customHeight="1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ht="12.75" customHeight="1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ht="12.75" customHeight="1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ht="12.75" customHeight="1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ht="12.75" customHeight="1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ht="12.75" customHeight="1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ht="12.75" customHeight="1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ht="12.75" customHeight="1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ht="12.75" customHeight="1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ht="12.75" customHeight="1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ht="12.75" customHeight="1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ht="12.75" customHeight="1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ht="12.75" customHeight="1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ht="12.75" customHeight="1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ht="12.75" customHeight="1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ht="12.75" customHeight="1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ht="12.75" customHeight="1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ht="12.75" customHeight="1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ht="12.75" customHeight="1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ht="12.75" customHeight="1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ht="12.75" customHeight="1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ht="12.75" customHeight="1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ht="12.75" customHeight="1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ht="12.75" customHeight="1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ht="12.75" customHeight="1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ht="12.75" customHeight="1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ht="12.75" customHeight="1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ht="12.75" customHeight="1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ht="12.75" customHeight="1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ht="12.75" customHeight="1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ht="12.75" customHeight="1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ht="12.75" customHeight="1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ht="12.75" customHeight="1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ht="12.75" customHeight="1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ht="12.75" customHeight="1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ht="12.75" customHeight="1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ht="12.75" customHeight="1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ht="12.75" customHeight="1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ht="12.75" customHeight="1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ht="12.75" customHeight="1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ht="12.75" customHeight="1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ht="12.75" customHeight="1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ht="12.75" customHeight="1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ht="12.75" customHeight="1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ht="12.75" customHeight="1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ht="12.75" customHeight="1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ht="12.75" customHeight="1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ht="12.75" customHeight="1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ht="12.75" customHeight="1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ht="12.75" customHeight="1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ht="12.75" customHeight="1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ht="12.75" customHeight="1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ht="12.75" customHeight="1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ht="12.75" customHeight="1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ht="12.75" customHeight="1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ht="12.75" customHeight="1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ht="12.75" customHeight="1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ht="12.75" customHeight="1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ht="12.75" customHeight="1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ht="12.75" customHeight="1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ht="12.75" customHeight="1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ht="12.75" customHeight="1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ht="12.75" customHeight="1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ht="12.75" customHeight="1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ht="12.75" customHeight="1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ht="12.75" customHeight="1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ht="12.75" customHeight="1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ht="12.75" customHeight="1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ht="12.75" customHeight="1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ht="12.75" customHeight="1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ht="12.75" customHeight="1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ht="12.75" customHeight="1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ht="12.75" customHeight="1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ht="12.75" customHeight="1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ht="12.75" customHeight="1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ht="12.75" customHeight="1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ht="12.75" customHeight="1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ht="12.75" customHeight="1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ht="12.75" customHeight="1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ht="12.75" customHeight="1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ht="12.75" customHeight="1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ht="12.75" customHeight="1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ht="12.75" customHeight="1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ht="12.75" customHeight="1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ht="12.75" customHeight="1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ht="12.75" customHeight="1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ht="12.75" customHeight="1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ht="12.75" customHeight="1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ht="12.75" customHeight="1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ht="12.75" customHeight="1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ht="12.75" customHeight="1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ht="12.75" customHeight="1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ht="12.75" customHeight="1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ht="12.75" customHeight="1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ht="12.75" customHeight="1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ht="12.75" customHeight="1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ht="12.75" customHeight="1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ht="12.75" customHeight="1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ht="12.75" customHeight="1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ht="12.75" customHeight="1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ht="12.75" customHeight="1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ht="12.75" customHeight="1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ht="12.75" customHeight="1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ht="12.75" customHeight="1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ht="12.75" customHeight="1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ht="12.75" customHeight="1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ht="12.75" customHeight="1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ht="12.75" customHeight="1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ht="12.75" customHeight="1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ht="12.75" customHeight="1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ht="12.75" customHeight="1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ht="12.75" customHeight="1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ht="12.75" customHeight="1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ht="12.75" customHeight="1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ht="12.75" customHeight="1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ht="12.75" customHeight="1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ht="12.75" customHeight="1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ht="12.75" customHeight="1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ht="12.75" customHeight="1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ht="12.75" customHeight="1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ht="12.75" customHeight="1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ht="12.75" customHeight="1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ht="12.75" customHeight="1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ht="12.75" customHeight="1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ht="12.75" customHeight="1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ht="12.75" customHeight="1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ht="12.75" customHeight="1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ht="12.75" customHeight="1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ht="12.75" customHeight="1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ht="12.75" customHeight="1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ht="12.75" customHeight="1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ht="12.75" customHeight="1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ht="12.75" customHeight="1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ht="12.75" customHeight="1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ht="12.75" customHeight="1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ht="12.75" customHeight="1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ht="12.75" customHeight="1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ht="12.75" customHeight="1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ht="12.75" customHeight="1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ht="12.75" customHeight="1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ht="12.75" customHeight="1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ht="12.75" customHeight="1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ht="12.75" customHeight="1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ht="12.75" customHeight="1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ht="12.75" customHeight="1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ht="12.75" customHeight="1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ht="12.75" customHeight="1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ht="12.75" customHeight="1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ht="12.75" customHeight="1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ht="12.75" customHeight="1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ht="12.75" customHeight="1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ht="12.75" customHeight="1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ht="12.75" customHeight="1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ht="12.75" customHeight="1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ht="12.75" customHeight="1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ht="12.75" customHeight="1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ht="12.75" customHeight="1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ht="12.75" customHeight="1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ht="12.75" customHeight="1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ht="12.75" customHeight="1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ht="12.75" customHeight="1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ht="12.75" customHeight="1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ht="12.75" customHeight="1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ht="12.75" customHeight="1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ht="12.75" customHeight="1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ht="12.75" customHeight="1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ht="12.75" customHeight="1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ht="12.75" customHeight="1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ht="12.75" customHeight="1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ht="12.75" customHeight="1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ht="12.75" customHeight="1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ht="12.75" customHeight="1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ht="12.75" customHeight="1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ht="12.75" customHeight="1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ht="12.75" customHeight="1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ht="12.75" customHeight="1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ht="12.75" customHeight="1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ht="12.75" customHeight="1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ht="12.75" customHeight="1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ht="12.75" customHeight="1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ht="12.75" customHeight="1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ht="12.75" customHeight="1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ht="12.75" customHeight="1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ht="12.75" customHeight="1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ht="12.75" customHeight="1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ht="12.75" customHeight="1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ht="12.75" customHeight="1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ht="12.75" customHeight="1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ht="12.75" customHeight="1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ht="12.75" customHeight="1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ht="12.75" customHeight="1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ht="12.75" customHeight="1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ht="12.75" customHeight="1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ht="12.75" customHeight="1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ht="12.75" customHeight="1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ht="12.75" customHeight="1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ht="12.75" customHeight="1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ht="12.75" customHeight="1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ht="12.75" customHeight="1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ht="12.75" customHeight="1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ht="12.75" customHeight="1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ht="12.75" customHeight="1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ht="12.75" customHeight="1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ht="12.75" customHeight="1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ht="12.75" customHeight="1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ht="12.75" customHeight="1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ht="12.75" customHeight="1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ht="12.75" customHeight="1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ht="12.75" customHeight="1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18.71"/>
    <col customWidth="1" min="3" max="3" width="8.71"/>
    <col customWidth="1" min="4" max="4" width="20.14"/>
    <col customWidth="1" min="5" max="5" width="10.14"/>
    <col customWidth="1" min="6" max="6" width="12.14"/>
    <col customWidth="1" min="7" max="7" width="8.43"/>
    <col customWidth="1" min="8" max="8" width="4.71"/>
    <col customWidth="1" min="9" max="9" width="73.0"/>
    <col customWidth="1" min="10" max="26" width="12.0"/>
  </cols>
  <sheetData>
    <row r="1" ht="19.5" customHeight="1">
      <c r="A1" s="1"/>
      <c r="B1" s="8" t="s">
        <v>0</v>
      </c>
      <c r="C1" s="11" t="s">
        <v>189</v>
      </c>
      <c r="E1" s="145" t="s">
        <v>6</v>
      </c>
      <c r="F1" s="11">
        <v>76.0</v>
      </c>
      <c r="H1" s="146"/>
      <c r="I1" s="5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8" t="s">
        <v>143</v>
      </c>
      <c r="C2" s="11" t="s">
        <v>190</v>
      </c>
      <c r="E2" s="145" t="s">
        <v>191</v>
      </c>
      <c r="F2" s="147">
        <f>TODAY()</f>
        <v>45517</v>
      </c>
      <c r="G2" s="148">
        <f>NOW()</f>
        <v>45517.74951</v>
      </c>
      <c r="H2" s="149"/>
      <c r="I2" s="5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8" t="s">
        <v>4</v>
      </c>
      <c r="C3" s="11" t="s">
        <v>192</v>
      </c>
      <c r="E3" s="8" t="s">
        <v>7</v>
      </c>
      <c r="F3" s="11" t="s">
        <v>193</v>
      </c>
      <c r="H3" s="1"/>
      <c r="I3" s="5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8"/>
      <c r="C4" s="10"/>
      <c r="D4" s="10"/>
      <c r="E4" s="8"/>
      <c r="F4" s="11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2"/>
      <c r="B5" s="13" t="s">
        <v>9</v>
      </c>
      <c r="C5" s="150" t="s">
        <v>10</v>
      </c>
      <c r="D5" s="13" t="s">
        <v>11</v>
      </c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2"/>
      <c r="B6" s="13" t="s">
        <v>12</v>
      </c>
      <c r="C6" s="151">
        <v>5.0</v>
      </c>
      <c r="D6" s="15"/>
      <c r="E6" s="16"/>
      <c r="F6" s="16"/>
      <c r="G6" s="17"/>
      <c r="H6" s="17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2"/>
      <c r="B7" s="18"/>
      <c r="C7" s="19"/>
      <c r="D7" s="20"/>
      <c r="E7" s="21" t="s">
        <v>13</v>
      </c>
      <c r="F7" s="21" t="s">
        <v>14</v>
      </c>
      <c r="G7" s="152" t="s">
        <v>15</v>
      </c>
      <c r="H7" s="23"/>
      <c r="I7" s="2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2"/>
      <c r="B8" s="25" t="s">
        <v>16</v>
      </c>
      <c r="C8" s="26"/>
      <c r="D8" s="27">
        <v>10.0</v>
      </c>
      <c r="E8" s="28">
        <f>C6*10</f>
        <v>50</v>
      </c>
      <c r="F8" s="29" t="s">
        <v>17</v>
      </c>
      <c r="G8" s="30"/>
      <c r="H8" s="31"/>
      <c r="I8" s="3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2"/>
      <c r="B9" s="33" t="s">
        <v>18</v>
      </c>
      <c r="C9" s="34"/>
      <c r="D9" s="27">
        <v>0.1</v>
      </c>
      <c r="E9" s="28">
        <f>MIN(6,(C6*0.1))</f>
        <v>0.5</v>
      </c>
      <c r="F9" s="35" t="s">
        <v>19</v>
      </c>
      <c r="G9" s="36" t="s">
        <v>20</v>
      </c>
      <c r="H9" s="31"/>
      <c r="I9" s="3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2"/>
      <c r="B10" s="33" t="s">
        <v>21</v>
      </c>
      <c r="C10" s="34"/>
      <c r="D10" s="27">
        <v>0.2</v>
      </c>
      <c r="E10" s="28">
        <f>MIN(12,(C6*0.2))</f>
        <v>1</v>
      </c>
      <c r="F10" s="35" t="s">
        <v>19</v>
      </c>
      <c r="G10" s="36" t="s">
        <v>22</v>
      </c>
      <c r="H10" s="31"/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2"/>
      <c r="B11" s="33" t="s">
        <v>23</v>
      </c>
      <c r="C11" s="34"/>
      <c r="D11" s="27">
        <v>5.0</v>
      </c>
      <c r="E11" s="28">
        <f>MIN(300,(C6*5))</f>
        <v>25</v>
      </c>
      <c r="F11" s="29" t="s">
        <v>19</v>
      </c>
      <c r="G11" s="36" t="s">
        <v>24</v>
      </c>
      <c r="H11" s="31"/>
      <c r="I11" s="3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2"/>
      <c r="B12" s="33" t="s">
        <v>25</v>
      </c>
      <c r="C12" s="34"/>
      <c r="D12" s="27">
        <v>0.02</v>
      </c>
      <c r="E12" s="28">
        <f>MIN(1.2,(C6*0.02))</f>
        <v>0.1</v>
      </c>
      <c r="F12" s="29" t="s">
        <v>19</v>
      </c>
      <c r="G12" s="30"/>
      <c r="H12" s="31"/>
      <c r="I12" s="3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2"/>
      <c r="B13" s="33" t="s">
        <v>26</v>
      </c>
      <c r="C13" s="34"/>
      <c r="D13" s="27">
        <v>1.0</v>
      </c>
      <c r="E13" s="28">
        <f>C6*1</f>
        <v>5</v>
      </c>
      <c r="F13" s="29" t="s">
        <v>27</v>
      </c>
      <c r="G13" s="30"/>
      <c r="H13" s="31"/>
      <c r="I13" s="3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2"/>
      <c r="B14" s="33" t="s">
        <v>194</v>
      </c>
      <c r="C14" s="34"/>
      <c r="D14" s="27">
        <v>0.2</v>
      </c>
      <c r="E14" s="28">
        <f>C6*0.2</f>
        <v>1</v>
      </c>
      <c r="F14" s="29" t="s">
        <v>27</v>
      </c>
      <c r="G14" s="30"/>
      <c r="H14" s="31"/>
      <c r="I14" s="3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2"/>
      <c r="B15" s="33" t="s">
        <v>29</v>
      </c>
      <c r="C15" s="34"/>
      <c r="D15" s="27">
        <v>30.0</v>
      </c>
      <c r="E15" s="28">
        <f>MIN(2000,(C6*30))</f>
        <v>150</v>
      </c>
      <c r="F15" s="29" t="s">
        <v>19</v>
      </c>
      <c r="G15" s="36" t="s">
        <v>195</v>
      </c>
      <c r="H15" s="31"/>
      <c r="I15" s="3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2"/>
      <c r="B16" s="33" t="s">
        <v>31</v>
      </c>
      <c r="C16" s="34"/>
      <c r="D16" s="27">
        <v>20.0</v>
      </c>
      <c r="E16" s="28">
        <f>C6*20</f>
        <v>100</v>
      </c>
      <c r="F16" s="29" t="s">
        <v>17</v>
      </c>
      <c r="G16" s="36" t="s">
        <v>32</v>
      </c>
      <c r="H16" s="31"/>
      <c r="I16" s="3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2"/>
      <c r="B17" s="33" t="s">
        <v>33</v>
      </c>
      <c r="C17" s="34"/>
      <c r="D17" s="27">
        <v>300.0</v>
      </c>
      <c r="E17" s="28">
        <f>C6*300</f>
        <v>1500</v>
      </c>
      <c r="F17" s="29" t="s">
        <v>34</v>
      </c>
      <c r="G17" s="37"/>
      <c r="H17" s="31"/>
      <c r="I17" s="3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2"/>
      <c r="B18" s="33" t="s">
        <v>35</v>
      </c>
      <c r="C18" s="34"/>
      <c r="D18" s="27">
        <v>1.0</v>
      </c>
      <c r="E18" s="28">
        <f>C6*1</f>
        <v>5</v>
      </c>
      <c r="F18" s="29" t="s">
        <v>19</v>
      </c>
      <c r="G18" s="38"/>
      <c r="H18" s="39"/>
      <c r="I18" s="4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2"/>
      <c r="B19" s="25" t="s">
        <v>196</v>
      </c>
      <c r="C19" s="26"/>
      <c r="D19" s="41">
        <v>50.0</v>
      </c>
      <c r="E19" s="42">
        <f>MIN(2000,(C6*50))</f>
        <v>250</v>
      </c>
      <c r="F19" s="43" t="s">
        <v>19</v>
      </c>
      <c r="G19" s="44" t="s">
        <v>197</v>
      </c>
      <c r="H19" s="39"/>
      <c r="I19" s="4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2"/>
      <c r="B20" s="33" t="s">
        <v>38</v>
      </c>
      <c r="C20" s="34"/>
      <c r="D20" s="27">
        <v>3.0</v>
      </c>
      <c r="E20" s="28">
        <f>C6*3</f>
        <v>15</v>
      </c>
      <c r="F20" s="29" t="s">
        <v>19</v>
      </c>
      <c r="G20" s="46" t="s">
        <v>39</v>
      </c>
      <c r="H20" s="31"/>
      <c r="I20" s="3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2"/>
      <c r="B21" s="33" t="s">
        <v>40</v>
      </c>
      <c r="C21" s="34"/>
      <c r="D21" s="27">
        <v>10.0</v>
      </c>
      <c r="E21" s="28">
        <f>C6*10</f>
        <v>50</v>
      </c>
      <c r="F21" s="29" t="s">
        <v>17</v>
      </c>
      <c r="G21" s="30"/>
      <c r="H21" s="31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2"/>
      <c r="B22" s="33" t="s">
        <v>41</v>
      </c>
      <c r="C22" s="34"/>
      <c r="D22" s="27">
        <v>0.1</v>
      </c>
      <c r="E22" s="28">
        <f>C6*0.1</f>
        <v>0.5</v>
      </c>
      <c r="F22" s="29" t="s">
        <v>42</v>
      </c>
      <c r="G22" s="38"/>
      <c r="H22" s="39"/>
      <c r="I22" s="4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2"/>
      <c r="B23" s="33" t="s">
        <v>43</v>
      </c>
      <c r="C23" s="34"/>
      <c r="D23" s="27">
        <v>0.5</v>
      </c>
      <c r="E23" s="28">
        <f>C6*0.5</f>
        <v>2.5</v>
      </c>
      <c r="F23" s="35" t="s">
        <v>44</v>
      </c>
      <c r="G23" s="36" t="s">
        <v>45</v>
      </c>
      <c r="H23" s="31"/>
      <c r="I23" s="3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2"/>
      <c r="B24" s="33" t="s">
        <v>43</v>
      </c>
      <c r="C24" s="34"/>
      <c r="D24" s="27">
        <v>1.0</v>
      </c>
      <c r="E24" s="28">
        <f>C6*1</f>
        <v>5</v>
      </c>
      <c r="F24" s="35" t="s">
        <v>44</v>
      </c>
      <c r="G24" s="36" t="s">
        <v>45</v>
      </c>
      <c r="H24" s="31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2"/>
      <c r="B25" s="33" t="s">
        <v>46</v>
      </c>
      <c r="C25" s="34"/>
      <c r="D25" s="27">
        <v>4.0</v>
      </c>
      <c r="E25" s="28">
        <f>C6*4</f>
        <v>20</v>
      </c>
      <c r="F25" s="35" t="s">
        <v>44</v>
      </c>
      <c r="G25" s="36" t="s">
        <v>47</v>
      </c>
      <c r="H25" s="31"/>
      <c r="I25" s="3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2"/>
      <c r="B26" s="153" t="s">
        <v>198</v>
      </c>
      <c r="C26" s="48"/>
      <c r="D26" s="35" t="s">
        <v>48</v>
      </c>
      <c r="E26" s="28">
        <f>C6*0.3</f>
        <v>1.5</v>
      </c>
      <c r="F26" s="35" t="s">
        <v>49</v>
      </c>
      <c r="G26" s="154" t="s">
        <v>50</v>
      </c>
      <c r="H26" s="54">
        <v>0.1</v>
      </c>
      <c r="I26" s="55" t="s">
        <v>141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2"/>
      <c r="B27" s="155" t="s">
        <v>55</v>
      </c>
      <c r="C27" s="40"/>
      <c r="D27" s="27" t="s">
        <v>56</v>
      </c>
      <c r="E27" s="28">
        <f>C6*15</f>
        <v>75</v>
      </c>
      <c r="F27" s="29" t="s">
        <v>199</v>
      </c>
      <c r="G27" s="154" t="s">
        <v>50</v>
      </c>
      <c r="H27" s="54">
        <v>5.0</v>
      </c>
      <c r="I27" s="55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2"/>
      <c r="B28" s="153" t="s">
        <v>59</v>
      </c>
      <c r="C28" s="48"/>
      <c r="D28" s="35" t="s">
        <v>56</v>
      </c>
      <c r="E28" s="28">
        <f>C6*15</f>
        <v>75</v>
      </c>
      <c r="F28" s="35" t="s">
        <v>49</v>
      </c>
      <c r="G28" s="154" t="s">
        <v>50</v>
      </c>
      <c r="H28" s="54">
        <v>5.0</v>
      </c>
      <c r="I28" s="55" t="s">
        <v>141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2"/>
      <c r="B29" s="153" t="s">
        <v>63</v>
      </c>
      <c r="C29" s="48"/>
      <c r="D29" s="35" t="s">
        <v>64</v>
      </c>
      <c r="E29" s="28">
        <f>C6*30</f>
        <v>150</v>
      </c>
      <c r="F29" s="35" t="s">
        <v>49</v>
      </c>
      <c r="G29" s="154" t="s">
        <v>50</v>
      </c>
      <c r="H29" s="54">
        <v>10.0</v>
      </c>
      <c r="I29" s="55" t="s">
        <v>141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2"/>
      <c r="B30" s="25" t="s">
        <v>68</v>
      </c>
      <c r="C30" s="26"/>
      <c r="D30" s="156" t="s">
        <v>69</v>
      </c>
      <c r="E30" s="31"/>
      <c r="F30" s="32"/>
      <c r="G30" s="44" t="s">
        <v>70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53" t="s">
        <v>200</v>
      </c>
      <c r="C31" s="48"/>
      <c r="D31" s="157" t="s">
        <v>75</v>
      </c>
      <c r="E31" s="42">
        <f>C6*3</f>
        <v>15</v>
      </c>
      <c r="F31" s="157" t="s">
        <v>49</v>
      </c>
      <c r="G31" s="158" t="s">
        <v>50</v>
      </c>
      <c r="H31" s="159">
        <v>1.0</v>
      </c>
      <c r="I31" s="51" t="s">
        <v>201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53" t="s">
        <v>202</v>
      </c>
      <c r="C32" s="48"/>
      <c r="D32" s="157" t="s">
        <v>203</v>
      </c>
      <c r="E32" s="42">
        <v>50.0</v>
      </c>
      <c r="F32" s="157" t="s">
        <v>49</v>
      </c>
      <c r="G32" s="44" t="s">
        <v>50</v>
      </c>
      <c r="H32" s="159">
        <f>1000/60/C6</f>
        <v>3.333333333</v>
      </c>
      <c r="I32" s="160" t="s">
        <v>204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5" t="s">
        <v>80</v>
      </c>
      <c r="C33" s="26"/>
      <c r="D33" s="157" t="s">
        <v>81</v>
      </c>
      <c r="E33" s="42">
        <v>10.0</v>
      </c>
      <c r="F33" s="157" t="s">
        <v>82</v>
      </c>
      <c r="G33" s="44" t="s">
        <v>83</v>
      </c>
      <c r="H33" s="31"/>
      <c r="I33" s="3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2"/>
      <c r="B34" s="153" t="s">
        <v>205</v>
      </c>
      <c r="C34" s="48"/>
      <c r="D34" s="35" t="s">
        <v>75</v>
      </c>
      <c r="E34" s="28">
        <f>C6*3</f>
        <v>15</v>
      </c>
      <c r="F34" s="35" t="s">
        <v>49</v>
      </c>
      <c r="G34" s="154" t="s">
        <v>50</v>
      </c>
      <c r="H34" s="161">
        <v>1.0</v>
      </c>
      <c r="I34" s="55" t="s">
        <v>141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2"/>
      <c r="B35" s="153" t="s">
        <v>206</v>
      </c>
      <c r="C35" s="162"/>
      <c r="D35" s="35" t="s">
        <v>203</v>
      </c>
      <c r="E35" s="28">
        <v>50.0</v>
      </c>
      <c r="F35" s="35" t="s">
        <v>49</v>
      </c>
      <c r="G35" s="44" t="s">
        <v>50</v>
      </c>
      <c r="H35" s="159">
        <f>(1000/60/C6)</f>
        <v>3.333333333</v>
      </c>
      <c r="I35" s="163" t="s">
        <v>141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2"/>
      <c r="B36" s="33" t="s">
        <v>88</v>
      </c>
      <c r="C36" s="34"/>
      <c r="D36" s="164" t="s">
        <v>56</v>
      </c>
      <c r="E36" s="66">
        <f>C6*15</f>
        <v>75</v>
      </c>
      <c r="F36" s="164" t="s">
        <v>49</v>
      </c>
      <c r="G36" s="46" t="s">
        <v>89</v>
      </c>
      <c r="H36" s="31"/>
      <c r="I36" s="3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2"/>
      <c r="B37" s="153" t="s">
        <v>41</v>
      </c>
      <c r="C37" s="48"/>
      <c r="D37" s="35" t="s">
        <v>90</v>
      </c>
      <c r="E37" s="28">
        <f>C6*1</f>
        <v>5</v>
      </c>
      <c r="F37" s="35" t="s">
        <v>91</v>
      </c>
      <c r="G37" s="44" t="s">
        <v>50</v>
      </c>
      <c r="H37" s="165">
        <v>0.02</v>
      </c>
      <c r="I37" s="68" t="s">
        <v>207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2"/>
      <c r="B38" s="153" t="s">
        <v>208</v>
      </c>
      <c r="C38" s="48"/>
      <c r="D38" s="35" t="s">
        <v>209</v>
      </c>
      <c r="E38" s="28">
        <f>C6*50</f>
        <v>250</v>
      </c>
      <c r="F38" s="35" t="s">
        <v>97</v>
      </c>
      <c r="G38" s="154" t="s">
        <v>50</v>
      </c>
      <c r="H38" s="54">
        <v>2.5</v>
      </c>
      <c r="I38" s="55" t="s">
        <v>210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2"/>
      <c r="B39" s="153" t="s">
        <v>211</v>
      </c>
      <c r="C39" s="48"/>
      <c r="D39" s="35" t="s">
        <v>212</v>
      </c>
      <c r="E39" s="166" t="s">
        <v>213</v>
      </c>
      <c r="F39" s="35" t="s">
        <v>97</v>
      </c>
      <c r="G39" s="167">
        <f>(2.5*C6)/100</f>
        <v>0.125</v>
      </c>
      <c r="H39" s="168" t="s">
        <v>214</v>
      </c>
      <c r="I39" s="3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2"/>
      <c r="B40" s="153" t="s">
        <v>104</v>
      </c>
      <c r="C40" s="59"/>
      <c r="D40" s="29" t="s">
        <v>105</v>
      </c>
      <c r="E40" s="28">
        <f>C6*10</f>
        <v>50</v>
      </c>
      <c r="F40" s="29" t="s">
        <v>106</v>
      </c>
      <c r="G40" s="154" t="s">
        <v>50</v>
      </c>
      <c r="H40" s="54">
        <v>0.2</v>
      </c>
      <c r="I40" s="55" t="s">
        <v>107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2"/>
      <c r="B41" s="169" t="s">
        <v>108</v>
      </c>
      <c r="C41" s="73"/>
      <c r="D41" s="170" t="s">
        <v>109</v>
      </c>
      <c r="E41" s="75">
        <v>200.0</v>
      </c>
      <c r="F41" s="170" t="s">
        <v>106</v>
      </c>
      <c r="G41" s="171" t="s">
        <v>110</v>
      </c>
      <c r="H41" s="172">
        <f>(4/C6)</f>
        <v>0.8</v>
      </c>
      <c r="I41" s="78" t="s">
        <v>107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2"/>
      <c r="B42" s="33" t="s">
        <v>215</v>
      </c>
      <c r="C42" s="34"/>
      <c r="D42" s="35" t="s">
        <v>111</v>
      </c>
      <c r="E42" s="28">
        <f>C6*250</f>
        <v>1250</v>
      </c>
      <c r="F42" s="35" t="s">
        <v>106</v>
      </c>
      <c r="G42" s="36" t="s">
        <v>216</v>
      </c>
      <c r="H42" s="31"/>
      <c r="I42" s="3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2"/>
      <c r="B43" s="155" t="s">
        <v>217</v>
      </c>
      <c r="C43" s="40"/>
      <c r="D43" s="35" t="s">
        <v>113</v>
      </c>
      <c r="E43" s="28">
        <v>2500.0</v>
      </c>
      <c r="F43" s="35" t="s">
        <v>106</v>
      </c>
      <c r="G43" s="15" t="s">
        <v>110</v>
      </c>
      <c r="H43" s="173">
        <f>50/C6</f>
        <v>10</v>
      </c>
      <c r="I43" s="82" t="s">
        <v>107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2"/>
      <c r="B44" s="33" t="s">
        <v>115</v>
      </c>
      <c r="C44" s="34"/>
      <c r="D44" s="35" t="s">
        <v>75</v>
      </c>
      <c r="E44" s="28">
        <f>C6*3</f>
        <v>15</v>
      </c>
      <c r="F44" s="35" t="s">
        <v>49</v>
      </c>
      <c r="G44" s="36" t="s">
        <v>116</v>
      </c>
      <c r="H44" s="31"/>
      <c r="I44" s="3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2"/>
      <c r="B45" s="153" t="s">
        <v>218</v>
      </c>
      <c r="C45" s="48"/>
      <c r="D45" s="35" t="s">
        <v>118</v>
      </c>
      <c r="E45" s="28">
        <f>C6</f>
        <v>5</v>
      </c>
      <c r="F45" s="35" t="s">
        <v>49</v>
      </c>
      <c r="G45" s="154" t="s">
        <v>50</v>
      </c>
      <c r="H45" s="54">
        <v>20.0</v>
      </c>
      <c r="I45" s="55" t="s">
        <v>107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2"/>
      <c r="B46" s="153" t="s">
        <v>219</v>
      </c>
      <c r="C46" s="48"/>
      <c r="D46" s="35" t="s">
        <v>121</v>
      </c>
      <c r="E46" s="28">
        <v>50.0</v>
      </c>
      <c r="F46" s="35" t="s">
        <v>49</v>
      </c>
      <c r="G46" s="154" t="s">
        <v>122</v>
      </c>
      <c r="H46" s="54">
        <v>1.0</v>
      </c>
      <c r="I46" s="55" t="s">
        <v>220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2"/>
      <c r="B47" s="83" t="s">
        <v>221</v>
      </c>
      <c r="C47" s="84"/>
      <c r="D47" s="85" t="s">
        <v>125</v>
      </c>
      <c r="E47" s="86">
        <f>C6*25</f>
        <v>125</v>
      </c>
      <c r="F47" s="85" t="s">
        <v>49</v>
      </c>
      <c r="G47" s="87" t="s">
        <v>110</v>
      </c>
      <c r="H47" s="174">
        <f>(E47/50/C6)</f>
        <v>0.5</v>
      </c>
      <c r="I47" s="89" t="s">
        <v>222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2"/>
      <c r="B48" s="83" t="s">
        <v>223</v>
      </c>
      <c r="C48" s="84"/>
      <c r="D48" s="85" t="s">
        <v>127</v>
      </c>
      <c r="E48" s="86">
        <v>500.0</v>
      </c>
      <c r="F48" s="85" t="s">
        <v>49</v>
      </c>
      <c r="G48" s="87" t="s">
        <v>110</v>
      </c>
      <c r="H48" s="174">
        <f>(10/C6)</f>
        <v>2</v>
      </c>
      <c r="I48" s="89" t="s">
        <v>222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51.75" customHeight="1">
      <c r="A49" s="12"/>
      <c r="B49" s="175" t="s">
        <v>224</v>
      </c>
      <c r="C49" s="34"/>
      <c r="D49" s="91" t="s">
        <v>225</v>
      </c>
      <c r="E49" s="28">
        <f>MIN(2000,(C6*70))</f>
        <v>350</v>
      </c>
      <c r="F49" s="35" t="s">
        <v>19</v>
      </c>
      <c r="G49" s="92" t="s">
        <v>226</v>
      </c>
      <c r="H49" s="31"/>
      <c r="I49" s="3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6.75" customHeight="1">
      <c r="A50" s="12"/>
      <c r="B50" s="33" t="s">
        <v>132</v>
      </c>
      <c r="C50" s="34"/>
      <c r="D50" s="35" t="s">
        <v>133</v>
      </c>
      <c r="E50" s="28">
        <f>C6*90</f>
        <v>450</v>
      </c>
      <c r="F50" s="35" t="s">
        <v>17</v>
      </c>
      <c r="G50" s="92" t="s">
        <v>227</v>
      </c>
      <c r="H50" s="31"/>
      <c r="I50" s="3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51.75" customHeight="1">
      <c r="A51" s="12"/>
      <c r="B51" s="33" t="s">
        <v>135</v>
      </c>
      <c r="C51" s="34"/>
      <c r="D51" s="91" t="s">
        <v>228</v>
      </c>
      <c r="E51" s="28">
        <f>MIN(1000,(C6*12.5))</f>
        <v>62.5</v>
      </c>
      <c r="F51" s="35" t="s">
        <v>34</v>
      </c>
      <c r="G51" s="92" t="s">
        <v>229</v>
      </c>
      <c r="H51" s="31"/>
      <c r="I51" s="3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7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C1:D1"/>
    <mergeCell ref="F1:G1"/>
    <mergeCell ref="C2:D2"/>
    <mergeCell ref="C3:D3"/>
    <mergeCell ref="F3:G3"/>
    <mergeCell ref="B7:C7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20:I20"/>
    <mergeCell ref="G21:I21"/>
    <mergeCell ref="G23:I23"/>
    <mergeCell ref="G24:I24"/>
    <mergeCell ref="G44:I44"/>
    <mergeCell ref="G49:I49"/>
    <mergeCell ref="G50:I50"/>
    <mergeCell ref="G51:I51"/>
    <mergeCell ref="G25:I25"/>
    <mergeCell ref="D30:F30"/>
    <mergeCell ref="G30:I30"/>
    <mergeCell ref="G33:I33"/>
    <mergeCell ref="G36:I36"/>
    <mergeCell ref="H39:I39"/>
    <mergeCell ref="G42:I42"/>
  </mergeCells>
  <printOptions horizontalCentered="1"/>
  <pageMargins bottom="0.0" footer="0.0" header="0.0" left="0.0" right="0.0" top="5.31496062992126"/>
  <pageSetup paperSize="9" orientation="portrait"/>
  <headerFooter>
    <oddHeader>&amp;Rver. 2.0 July 2022  Page &amp;P of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2020-07-21T19:58:52Z</dcterms:created>
  <dc:creator>Herman AyaHaziQ</dc:creator>
</cp:coreProperties>
</file>