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oresearch-my.sharepoint.com/personal/hans_vandeput_vito_be/Documents/Mopo/mopo_repo/input_data/extra_data/"/>
    </mc:Choice>
  </mc:AlternateContent>
  <xr:revisionPtr revIDLastSave="376" documentId="8_{64D5985E-4681-4148-A659-EEB7E7B1CE07}" xr6:coauthVersionLast="47" xr6:coauthVersionMax="47" xr10:uidLastSave="{17097719-196E-47AD-B4CF-1FEE22C147BA}"/>
  <bookViews>
    <workbookView xWindow="22932" yWindow="-108" windowWidth="30936" windowHeight="16896" xr2:uid="{03389423-7521-48F9-AC41-5D13B8A33616}"/>
  </bookViews>
  <sheets>
    <sheet name="extra_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1" l="1"/>
  <c r="H81" i="1"/>
  <c r="H74" i="1"/>
  <c r="H72" i="1"/>
  <c r="H83" i="1"/>
  <c r="H82" i="1"/>
  <c r="H80" i="1"/>
  <c r="H52" i="1"/>
  <c r="H71" i="1"/>
  <c r="H68" i="1"/>
  <c r="H64" i="1"/>
  <c r="H58" i="1"/>
  <c r="H57" i="1"/>
  <c r="H53" i="1"/>
  <c r="H51" i="1"/>
  <c r="H8" i="1"/>
  <c r="H9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<sst xmlns="http://schemas.openxmlformats.org/spreadsheetml/2006/main" count="659" uniqueCount="94">
  <si>
    <t>KPI</t>
  </si>
  <si>
    <t>Comments</t>
  </si>
  <si>
    <t>Switzerland</t>
  </si>
  <si>
    <t>CH</t>
  </si>
  <si>
    <t>Cement</t>
  </si>
  <si>
    <t>Product flow</t>
  </si>
  <si>
    <t>kt/y</t>
  </si>
  <si>
    <t>https://www.statista.com/statistics/1289319/cement-production-volume-in-switzerland/</t>
  </si>
  <si>
    <t>Ammonia</t>
  </si>
  <si>
    <t>ammonia_plants.csv; https://zenodo.org/records/13771884</t>
  </si>
  <si>
    <t>Urea</t>
  </si>
  <si>
    <t>Fertilizers and pesticides: Price differences between Switzerland and neighbouring countries</t>
  </si>
  <si>
    <t>Nitric acid</t>
  </si>
  <si>
    <t>Primary Steel</t>
  </si>
  <si>
    <t>Most steel production in Switzerland is secondary steel</t>
  </si>
  <si>
    <t>Secondary Steel</t>
  </si>
  <si>
    <t>Steel Statistical Yearbook 2020 Concise version</t>
  </si>
  <si>
    <t>Swiss Steel Group. Annual report 2023</t>
  </si>
  <si>
    <t>Polyethylene</t>
  </si>
  <si>
    <t>https://wits.worldbank.org/trade/comtrade/en/country/CHE/year/2023/tradeflow/Imports/partner/ALL/product/390120</t>
  </si>
  <si>
    <t>Glass-container</t>
  </si>
  <si>
    <t>https://www.wko.at/wien/industrie/glasindustrie/statistical-report-glass-alliance-europe.pdf</t>
  </si>
  <si>
    <t>There is no information available for 2018. This value was calculated based on an mass balance: prod = exports - imports</t>
  </si>
  <si>
    <t>Glass-fibre</t>
  </si>
  <si>
    <t>Glass-flat</t>
  </si>
  <si>
    <t>Olefins</t>
  </si>
  <si>
    <t>https://oec.world/en/profile/bilateral-product/polymers-of-propylene-and-other-olefins/reporter/che</t>
  </si>
  <si>
    <t>Switzerland relies on imports to meet its olefin requirements</t>
  </si>
  <si>
    <t>Poly ethy vinil acetate</t>
  </si>
  <si>
    <t>https://oec.world/en/profile/hs/polyvinyl-acetate-in-aqueous-dispersion</t>
  </si>
  <si>
    <t>Switzerland relies on imports to meet its PVAc requirements</t>
  </si>
  <si>
    <t>Light liquid fuel</t>
  </si>
  <si>
    <t>https://www.varoenergy.com/en/our-business/manufacturing-infrastructure/</t>
  </si>
  <si>
    <t>1.56 to of crude oil is required to produce 1 ton of light liquid fuel</t>
  </si>
  <si>
    <t>Norway</t>
  </si>
  <si>
    <t>NO</t>
  </si>
  <si>
    <t>https://www.cemnet.com/global-cement-report/statistics/country/norway?</t>
  </si>
  <si>
    <t>https://plasticseurope.org/wp-content/uploads/2021/10/2018-Plastics-the-facts.pdf</t>
  </si>
  <si>
    <t>An exactly figure for the production of polyethylene is not provided, but the production of this polymer in Norway is quite small compared to other European countries</t>
  </si>
  <si>
    <t>Poly ethyl acetate</t>
  </si>
  <si>
    <t>There is no specific information indicating significant domestic production of PEVA in Norway. It is likely that Norway imports PVAc to meet its industrial needs</t>
  </si>
  <si>
    <t>https://www.petrochemistry.eu/about-petrochemistry/petrochemicals-facts-and-figures/cracker-capacity/</t>
  </si>
  <si>
    <t>This website reports total production capacity in 2021</t>
  </si>
  <si>
    <t>https://www.yara.com/siteassets/investors/057-reports-and-presentations/other/2018/production-capacities-march-2018.pdf/</t>
  </si>
  <si>
    <t>glass-container</t>
  </si>
  <si>
    <t>https://www.6wresearch.com/industry-report/norway-glass-manufacturing-market</t>
  </si>
  <si>
    <t>Specific data on Norway's annual container glass production is not publicly available</t>
  </si>
  <si>
    <t>glass-fibre</t>
  </si>
  <si>
    <t>https://www.statista.com/statistics/1183749/glass-fibre-reinforced-plastic-production-in-scandinavia/</t>
  </si>
  <si>
    <t>In 2020, the combined production volumeof glass fiber reinforced plastics in the Scandinavian countries (Sweden, Norway, Finland, and Denmark) totaled approximately 34000 metric tons</t>
  </si>
  <si>
    <t>glass-flat</t>
  </si>
  <si>
    <t>It seems that Norway's domestic production of flat glass is relatively small, as the country relies significantly on imports</t>
  </si>
  <si>
    <t>EIA. Country Analysis brief: Norway. 2024</t>
  </si>
  <si>
    <t>This figure represents the Mongstad refinery's capacity rather than actual production in 2018.</t>
  </si>
  <si>
    <t>steel-primary</t>
  </si>
  <si>
    <t>steel-secondary</t>
  </si>
  <si>
    <t>Most steel production in Norway is secondary steel</t>
  </si>
  <si>
    <t>United Kingdom</t>
  </si>
  <si>
    <t>UK</t>
  </si>
  <si>
    <t>https://www.statista.com/statistics/472849/annual-cement-production-great-britain/</t>
  </si>
  <si>
    <t>https://www.bpf.co.uk/industry/Default.aspx</t>
  </si>
  <si>
    <t>Globally, polyethylene constitutes approximately 29.9% of total plastic production. See https://ourworldindata.org/grapher/plastic-production-polymer</t>
  </si>
  <si>
    <t>No information was found</t>
  </si>
  <si>
    <t>https://pubs.rsc.org/en/content/articlepdf/2024/ee/d3ee03064d</t>
  </si>
  <si>
    <t>It is unclear whether this production corresponds to 2018</t>
  </si>
  <si>
    <t>https://www.nationmaster.com/nmx/timeseries/united-kingdom-nitrogen-fertilizer-production</t>
  </si>
  <si>
    <t>https://www.wrap.ngo/resources/report/glass-flow-2025-glass-packaging-flow-data-report</t>
  </si>
  <si>
    <t>https://www.statista.com/statistics/1183735/glass-fibre-reinforced-plastic-production-uk-ireland/</t>
  </si>
  <si>
    <t>https://link.springer.com/article/10.1007/s40940-022-00195-9; https://hansard.parliament.uk/commons/2022-07-14/debates/F42D1E10-4D69-44F5-BB9E-5BA42E3B0D7B/BritishGlassIndustry</t>
  </si>
  <si>
    <t>https://assets.publishing.service.gov.uk/media/5c1a653fe5274a467e563eaf/Press_Notice_December_2018.pdf</t>
  </si>
  <si>
    <t>https://researchbriefings.files.parliament.uk/documents/CBP-7317/CBP-7317.pdf</t>
  </si>
  <si>
    <t>https://ca1-eci.edcdn.com/reports/ECIU_stuck_starting_line.pdf?v=1621866013</t>
  </si>
  <si>
    <t>https://www.statista.com/statistics/1120465/global-high-density-polyethylene-production-distribution-by-region/</t>
  </si>
  <si>
    <t>to_node</t>
  </si>
  <si>
    <t>cement</t>
  </si>
  <si>
    <t>chemical-PE</t>
  </si>
  <si>
    <t>chemical-PEA</t>
  </si>
  <si>
    <t>glass-float</t>
  </si>
  <si>
    <t>fertiliser-ammonia</t>
  </si>
  <si>
    <t>chemical-olefins</t>
  </si>
  <si>
    <t>country_code</t>
  </si>
  <si>
    <t>country</t>
  </si>
  <si>
    <t>commodity</t>
  </si>
  <si>
    <t>sector_id</t>
  </si>
  <si>
    <t>fertiliser</t>
  </si>
  <si>
    <t>steel</t>
  </si>
  <si>
    <t>chemical</t>
  </si>
  <si>
    <t>glass</t>
  </si>
  <si>
    <t>refineries</t>
  </si>
  <si>
    <t>unit</t>
  </si>
  <si>
    <t>value</t>
  </si>
  <si>
    <t>year</t>
  </si>
  <si>
    <t>source</t>
  </si>
  <si>
    <t>refineries-light-liquid-fuel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</si>
</sst>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Font="1"/>
    <xf numFmtId="0" fontId="0" fillId="0" borderId="0" xfId="0" applyFont="1" applyAlignment="1">
      <alignment vertical="center" wrapText="1"/>
    </xf>
    <xf numFmtId="0" fontId="3" fillId="3" borderId="0" xfId="0" applyFont="1" applyFill="1" applyAlignment="1">
      <alignment horizontal="left" vertical="center"/>
    </xf>
    <xf numFmtId="0" fontId="0" fillId="4" borderId="0" xfId="0" applyFill="1"/>
    <xf numFmtId="0" fontId="0" fillId="4" borderId="0" xfId="0" applyFont="1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enodo.org/records/13771884" TargetMode="External"/><Relationship Id="rId3" Type="http://schemas.openxmlformats.org/officeDocument/2006/relationships/hyperlink" Target="https://zenodo.org/records/13771884" TargetMode="External"/><Relationship Id="rId7" Type="http://schemas.openxmlformats.org/officeDocument/2006/relationships/hyperlink" Target="https://www.statista.com/statistics/1183749/glass-fibre-reinforced-plastic-production-in-scandinavia/" TargetMode="External"/><Relationship Id="rId2" Type="http://schemas.openxmlformats.org/officeDocument/2006/relationships/hyperlink" Target="https://zenodo.org/records/13771884" TargetMode="External"/><Relationship Id="rId1" Type="http://schemas.openxmlformats.org/officeDocument/2006/relationships/hyperlink" Target="https://zenodo.org/records/13771884" TargetMode="External"/><Relationship Id="rId6" Type="http://schemas.openxmlformats.org/officeDocument/2006/relationships/hyperlink" Target="https://www.6wresearch.com/industry-report/norway-glass-manufacturing-marke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petrochemistry.eu/about-petrochemistry/petrochemicals-facts-and-figures/cracker-capacity/" TargetMode="External"/><Relationship Id="rId10" Type="http://schemas.openxmlformats.org/officeDocument/2006/relationships/hyperlink" Target="https://oec.world/en/profile/hs/polyvinyl-acetate-in-aqueous-dispersion" TargetMode="External"/><Relationship Id="rId4" Type="http://schemas.openxmlformats.org/officeDocument/2006/relationships/hyperlink" Target="https://plasticseurope.org/wp-content/uploads/2021/10/2018-Plastics-the-facts.pdf" TargetMode="External"/><Relationship Id="rId9" Type="http://schemas.openxmlformats.org/officeDocument/2006/relationships/hyperlink" Target="https://www.bpf.co.uk/industry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757E-22A0-401B-AE61-44A53B47EA68}">
  <dimension ref="A1:K91"/>
  <sheetViews>
    <sheetView tabSelected="1" workbookViewId="0">
      <pane ySplit="1" topLeftCell="A50" activePane="bottomLeft" state="frozen"/>
      <selection pane="bottomLeft" activeCell="H66" sqref="H66"/>
    </sheetView>
  </sheetViews>
  <sheetFormatPr defaultRowHeight="14.4" x14ac:dyDescent="0.3"/>
  <cols>
    <col min="1" max="1" width="15.44140625" bestFit="1" customWidth="1"/>
    <col min="2" max="2" width="13.44140625" bestFit="1" customWidth="1"/>
    <col min="3" max="3" width="13.44140625" customWidth="1"/>
    <col min="4" max="4" width="23.109375" style="5" customWidth="1"/>
    <col min="5" max="5" width="20.88671875" bestFit="1" customWidth="1"/>
    <col min="6" max="6" width="13.33203125" bestFit="1" customWidth="1"/>
    <col min="8" max="8" width="9.33203125" bestFit="1" customWidth="1"/>
    <col min="10" max="10" width="117.33203125" bestFit="1" customWidth="1"/>
    <col min="11" max="11" width="109.44140625" bestFit="1" customWidth="1"/>
  </cols>
  <sheetData>
    <row r="1" spans="1:11" x14ac:dyDescent="0.3">
      <c r="A1" s="1" t="s">
        <v>81</v>
      </c>
      <c r="B1" s="1" t="s">
        <v>80</v>
      </c>
      <c r="C1" s="1" t="s">
        <v>83</v>
      </c>
      <c r="D1" s="1" t="s">
        <v>73</v>
      </c>
      <c r="E1" s="1" t="s">
        <v>82</v>
      </c>
      <c r="F1" s="1" t="s">
        <v>0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1</v>
      </c>
    </row>
    <row r="2" spans="1:11" x14ac:dyDescent="0.3">
      <c r="A2" t="s">
        <v>2</v>
      </c>
      <c r="B2" t="s">
        <v>3</v>
      </c>
      <c r="C2" t="s">
        <v>74</v>
      </c>
      <c r="D2" s="5" t="s">
        <v>74</v>
      </c>
      <c r="E2" t="s">
        <v>4</v>
      </c>
      <c r="F2" t="s">
        <v>5</v>
      </c>
      <c r="G2" t="s">
        <v>6</v>
      </c>
      <c r="H2">
        <f>4219466/1000</f>
        <v>4219.4660000000003</v>
      </c>
      <c r="I2">
        <v>2015</v>
      </c>
      <c r="J2" t="s">
        <v>7</v>
      </c>
    </row>
    <row r="3" spans="1:11" x14ac:dyDescent="0.3">
      <c r="A3" t="s">
        <v>2</v>
      </c>
      <c r="B3" t="s">
        <v>3</v>
      </c>
      <c r="C3" t="s">
        <v>74</v>
      </c>
      <c r="D3" s="5" t="s">
        <v>74</v>
      </c>
      <c r="E3" t="s">
        <v>4</v>
      </c>
      <c r="F3" t="s">
        <v>5</v>
      </c>
      <c r="G3" t="s">
        <v>6</v>
      </c>
      <c r="H3">
        <f>4397180/1000</f>
        <v>4397.18</v>
      </c>
      <c r="I3">
        <v>2016</v>
      </c>
      <c r="J3" t="s">
        <v>7</v>
      </c>
    </row>
    <row r="4" spans="1:11" x14ac:dyDescent="0.3">
      <c r="A4" t="s">
        <v>2</v>
      </c>
      <c r="B4" t="s">
        <v>3</v>
      </c>
      <c r="C4" t="s">
        <v>74</v>
      </c>
      <c r="D4" s="5" t="s">
        <v>74</v>
      </c>
      <c r="E4" t="s">
        <v>4</v>
      </c>
      <c r="F4" t="s">
        <v>5</v>
      </c>
      <c r="G4" t="s">
        <v>6</v>
      </c>
      <c r="H4">
        <f>4272316/1000</f>
        <v>4272.3159999999998</v>
      </c>
      <c r="I4">
        <v>2017</v>
      </c>
      <c r="J4" t="s">
        <v>7</v>
      </c>
    </row>
    <row r="5" spans="1:11" x14ac:dyDescent="0.3">
      <c r="A5" t="s">
        <v>2</v>
      </c>
      <c r="B5" t="s">
        <v>3</v>
      </c>
      <c r="C5" t="s">
        <v>74</v>
      </c>
      <c r="D5" s="5" t="s">
        <v>74</v>
      </c>
      <c r="E5" t="s">
        <v>4</v>
      </c>
      <c r="F5" t="s">
        <v>5</v>
      </c>
      <c r="G5" t="s">
        <v>6</v>
      </c>
      <c r="H5">
        <f>4289000/1000</f>
        <v>4289</v>
      </c>
      <c r="I5">
        <v>2018</v>
      </c>
      <c r="J5" t="s">
        <v>7</v>
      </c>
    </row>
    <row r="6" spans="1:11" x14ac:dyDescent="0.3">
      <c r="A6" t="s">
        <v>2</v>
      </c>
      <c r="B6" t="s">
        <v>3</v>
      </c>
      <c r="C6" t="s">
        <v>74</v>
      </c>
      <c r="D6" s="5" t="s">
        <v>74</v>
      </c>
      <c r="E6" t="s">
        <v>4</v>
      </c>
      <c r="F6" t="s">
        <v>5</v>
      </c>
      <c r="G6" t="s">
        <v>6</v>
      </c>
      <c r="H6">
        <f>4210000/1000</f>
        <v>4210</v>
      </c>
      <c r="I6">
        <v>2019</v>
      </c>
      <c r="J6" t="s">
        <v>7</v>
      </c>
    </row>
    <row r="7" spans="1:11" x14ac:dyDescent="0.3">
      <c r="A7" t="s">
        <v>2</v>
      </c>
      <c r="B7" t="s">
        <v>3</v>
      </c>
      <c r="C7" t="s">
        <v>74</v>
      </c>
      <c r="D7" s="5" t="s">
        <v>74</v>
      </c>
      <c r="E7" t="s">
        <v>4</v>
      </c>
      <c r="F7" t="s">
        <v>5</v>
      </c>
      <c r="G7" t="s">
        <v>6</v>
      </c>
      <c r="H7">
        <f>4150000/1000</f>
        <v>4150</v>
      </c>
      <c r="I7">
        <v>2020</v>
      </c>
      <c r="J7" t="s">
        <v>7</v>
      </c>
    </row>
    <row r="8" spans="1:11" x14ac:dyDescent="0.3">
      <c r="A8" t="s">
        <v>2</v>
      </c>
      <c r="B8" t="s">
        <v>3</v>
      </c>
      <c r="C8" t="s">
        <v>74</v>
      </c>
      <c r="D8" s="5" t="s">
        <v>74</v>
      </c>
      <c r="E8" t="s">
        <v>4</v>
      </c>
      <c r="F8" t="s">
        <v>5</v>
      </c>
      <c r="G8" t="s">
        <v>6</v>
      </c>
      <c r="H8">
        <f>4180000/1000</f>
        <v>4180</v>
      </c>
      <c r="I8">
        <v>2021</v>
      </c>
      <c r="J8" t="s">
        <v>7</v>
      </c>
    </row>
    <row r="9" spans="1:11" x14ac:dyDescent="0.3">
      <c r="A9" t="s">
        <v>2</v>
      </c>
      <c r="B9" t="s">
        <v>3</v>
      </c>
      <c r="C9" t="s">
        <v>74</v>
      </c>
      <c r="D9" s="5" t="s">
        <v>74</v>
      </c>
      <c r="E9" t="s">
        <v>4</v>
      </c>
      <c r="F9" t="s">
        <v>5</v>
      </c>
      <c r="G9" t="s">
        <v>6</v>
      </c>
      <c r="H9">
        <f>4150000/1000</f>
        <v>4150</v>
      </c>
      <c r="I9">
        <v>2022</v>
      </c>
      <c r="J9" t="s">
        <v>7</v>
      </c>
    </row>
    <row r="10" spans="1:11" x14ac:dyDescent="0.3">
      <c r="A10" t="s">
        <v>2</v>
      </c>
      <c r="B10" t="s">
        <v>3</v>
      </c>
      <c r="C10" t="s">
        <v>84</v>
      </c>
      <c r="D10" s="5" t="s">
        <v>78</v>
      </c>
      <c r="E10" t="s">
        <v>8</v>
      </c>
      <c r="F10" t="s">
        <v>5</v>
      </c>
      <c r="G10" t="s">
        <v>6</v>
      </c>
      <c r="H10">
        <v>0</v>
      </c>
      <c r="I10">
        <v>2015</v>
      </c>
      <c r="J10" t="s">
        <v>9</v>
      </c>
    </row>
    <row r="11" spans="1:11" x14ac:dyDescent="0.3">
      <c r="A11" t="s">
        <v>2</v>
      </c>
      <c r="B11" t="s">
        <v>3</v>
      </c>
      <c r="C11" t="s">
        <v>84</v>
      </c>
      <c r="D11" s="5" t="s">
        <v>78</v>
      </c>
      <c r="E11" t="s">
        <v>8</v>
      </c>
      <c r="F11" t="s">
        <v>5</v>
      </c>
      <c r="G11" t="s">
        <v>6</v>
      </c>
      <c r="H11">
        <v>0</v>
      </c>
      <c r="I11">
        <v>2016</v>
      </c>
      <c r="J11" t="s">
        <v>9</v>
      </c>
    </row>
    <row r="12" spans="1:11" x14ac:dyDescent="0.3">
      <c r="A12" t="s">
        <v>2</v>
      </c>
      <c r="B12" t="s">
        <v>3</v>
      </c>
      <c r="C12" t="s">
        <v>84</v>
      </c>
      <c r="D12" s="5" t="s">
        <v>78</v>
      </c>
      <c r="E12" t="s">
        <v>8</v>
      </c>
      <c r="F12" t="s">
        <v>5</v>
      </c>
      <c r="G12" t="s">
        <v>6</v>
      </c>
      <c r="H12">
        <v>0</v>
      </c>
      <c r="I12">
        <v>2017</v>
      </c>
      <c r="J12" t="s">
        <v>9</v>
      </c>
    </row>
    <row r="13" spans="1:11" x14ac:dyDescent="0.3">
      <c r="A13" t="s">
        <v>2</v>
      </c>
      <c r="B13" t="s">
        <v>3</v>
      </c>
      <c r="C13" t="s">
        <v>84</v>
      </c>
      <c r="D13" s="5" t="s">
        <v>78</v>
      </c>
      <c r="E13" t="s">
        <v>8</v>
      </c>
      <c r="F13" t="s">
        <v>5</v>
      </c>
      <c r="G13" t="s">
        <v>6</v>
      </c>
      <c r="H13">
        <v>0</v>
      </c>
      <c r="I13">
        <v>2018</v>
      </c>
      <c r="J13" t="s">
        <v>9</v>
      </c>
    </row>
    <row r="14" spans="1:11" x14ac:dyDescent="0.3">
      <c r="A14" t="s">
        <v>2</v>
      </c>
      <c r="B14" t="s">
        <v>3</v>
      </c>
      <c r="C14" t="s">
        <v>84</v>
      </c>
      <c r="D14" s="5" t="s">
        <v>78</v>
      </c>
      <c r="E14" t="s">
        <v>8</v>
      </c>
      <c r="F14" t="s">
        <v>5</v>
      </c>
      <c r="G14" t="s">
        <v>6</v>
      </c>
      <c r="H14">
        <v>0</v>
      </c>
      <c r="I14">
        <v>2019</v>
      </c>
      <c r="J14" t="s">
        <v>9</v>
      </c>
    </row>
    <row r="15" spans="1:11" x14ac:dyDescent="0.3">
      <c r="A15" t="s">
        <v>2</v>
      </c>
      <c r="B15" t="s">
        <v>3</v>
      </c>
      <c r="C15" t="s">
        <v>84</v>
      </c>
      <c r="D15" s="5" t="s">
        <v>78</v>
      </c>
      <c r="E15" t="s">
        <v>8</v>
      </c>
      <c r="F15" t="s">
        <v>5</v>
      </c>
      <c r="G15" t="s">
        <v>6</v>
      </c>
      <c r="H15">
        <v>0</v>
      </c>
      <c r="I15">
        <v>2020</v>
      </c>
      <c r="J15" t="s">
        <v>9</v>
      </c>
    </row>
    <row r="16" spans="1:11" x14ac:dyDescent="0.3">
      <c r="A16" t="s">
        <v>2</v>
      </c>
      <c r="B16" t="s">
        <v>3</v>
      </c>
      <c r="C16" t="s">
        <v>84</v>
      </c>
      <c r="D16" s="5" t="s">
        <v>78</v>
      </c>
      <c r="E16" t="s">
        <v>8</v>
      </c>
      <c r="F16" t="s">
        <v>5</v>
      </c>
      <c r="G16" t="s">
        <v>6</v>
      </c>
      <c r="H16">
        <v>0</v>
      </c>
      <c r="I16">
        <v>2021</v>
      </c>
      <c r="J16" t="s">
        <v>9</v>
      </c>
    </row>
    <row r="17" spans="1:10" x14ac:dyDescent="0.3">
      <c r="A17" t="s">
        <v>2</v>
      </c>
      <c r="B17" t="s">
        <v>3</v>
      </c>
      <c r="C17" t="s">
        <v>84</v>
      </c>
      <c r="D17" s="5" t="s">
        <v>78</v>
      </c>
      <c r="E17" t="s">
        <v>8</v>
      </c>
      <c r="F17" t="s">
        <v>5</v>
      </c>
      <c r="G17" t="s">
        <v>6</v>
      </c>
      <c r="H17">
        <v>0</v>
      </c>
      <c r="I17">
        <v>2022</v>
      </c>
      <c r="J17" t="s">
        <v>9</v>
      </c>
    </row>
    <row r="18" spans="1:10" x14ac:dyDescent="0.3">
      <c r="A18" t="s">
        <v>2</v>
      </c>
      <c r="B18" t="s">
        <v>3</v>
      </c>
      <c r="C18" t="s">
        <v>84</v>
      </c>
      <c r="E18" t="s">
        <v>10</v>
      </c>
      <c r="F18" t="s">
        <v>5</v>
      </c>
      <c r="G18" t="s">
        <v>6</v>
      </c>
      <c r="H18">
        <v>0</v>
      </c>
      <c r="I18">
        <v>2015</v>
      </c>
      <c r="J18" s="2" t="s">
        <v>11</v>
      </c>
    </row>
    <row r="19" spans="1:10" x14ac:dyDescent="0.3">
      <c r="A19" t="s">
        <v>2</v>
      </c>
      <c r="B19" t="s">
        <v>3</v>
      </c>
      <c r="C19" t="s">
        <v>84</v>
      </c>
      <c r="E19" t="s">
        <v>10</v>
      </c>
      <c r="F19" t="s">
        <v>5</v>
      </c>
      <c r="G19" t="s">
        <v>6</v>
      </c>
      <c r="H19">
        <v>0</v>
      </c>
      <c r="I19">
        <v>2016</v>
      </c>
      <c r="J19" s="2" t="s">
        <v>11</v>
      </c>
    </row>
    <row r="20" spans="1:10" x14ac:dyDescent="0.3">
      <c r="A20" t="s">
        <v>2</v>
      </c>
      <c r="B20" t="s">
        <v>3</v>
      </c>
      <c r="C20" t="s">
        <v>84</v>
      </c>
      <c r="E20" t="s">
        <v>10</v>
      </c>
      <c r="F20" t="s">
        <v>5</v>
      </c>
      <c r="G20" t="s">
        <v>6</v>
      </c>
      <c r="H20">
        <v>0</v>
      </c>
      <c r="I20">
        <v>2017</v>
      </c>
      <c r="J20" s="2" t="s">
        <v>11</v>
      </c>
    </row>
    <row r="21" spans="1:10" x14ac:dyDescent="0.3">
      <c r="A21" t="s">
        <v>2</v>
      </c>
      <c r="B21" t="s">
        <v>3</v>
      </c>
      <c r="C21" t="s">
        <v>84</v>
      </c>
      <c r="E21" t="s">
        <v>10</v>
      </c>
      <c r="F21" t="s">
        <v>5</v>
      </c>
      <c r="G21" t="s">
        <v>6</v>
      </c>
      <c r="H21">
        <v>0</v>
      </c>
      <c r="I21">
        <v>2018</v>
      </c>
      <c r="J21" s="2" t="s">
        <v>11</v>
      </c>
    </row>
    <row r="22" spans="1:10" x14ac:dyDescent="0.3">
      <c r="A22" t="s">
        <v>2</v>
      </c>
      <c r="B22" t="s">
        <v>3</v>
      </c>
      <c r="C22" t="s">
        <v>84</v>
      </c>
      <c r="E22" t="s">
        <v>10</v>
      </c>
      <c r="F22" t="s">
        <v>5</v>
      </c>
      <c r="G22" t="s">
        <v>6</v>
      </c>
      <c r="H22">
        <v>0</v>
      </c>
      <c r="I22">
        <v>2019</v>
      </c>
      <c r="J22" s="2" t="s">
        <v>11</v>
      </c>
    </row>
    <row r="23" spans="1:10" x14ac:dyDescent="0.3">
      <c r="A23" t="s">
        <v>2</v>
      </c>
      <c r="B23" t="s">
        <v>3</v>
      </c>
      <c r="C23" t="s">
        <v>84</v>
      </c>
      <c r="E23" t="s">
        <v>10</v>
      </c>
      <c r="F23" t="s">
        <v>5</v>
      </c>
      <c r="G23" t="s">
        <v>6</v>
      </c>
      <c r="H23">
        <v>0</v>
      </c>
      <c r="I23">
        <v>2020</v>
      </c>
      <c r="J23" s="2" t="s">
        <v>11</v>
      </c>
    </row>
    <row r="24" spans="1:10" x14ac:dyDescent="0.3">
      <c r="A24" t="s">
        <v>2</v>
      </c>
      <c r="B24" t="s">
        <v>3</v>
      </c>
      <c r="C24" t="s">
        <v>84</v>
      </c>
      <c r="E24" t="s">
        <v>10</v>
      </c>
      <c r="F24" t="s">
        <v>5</v>
      </c>
      <c r="G24" t="s">
        <v>6</v>
      </c>
      <c r="H24">
        <v>0</v>
      </c>
      <c r="I24">
        <v>2021</v>
      </c>
      <c r="J24" s="2" t="s">
        <v>11</v>
      </c>
    </row>
    <row r="25" spans="1:10" x14ac:dyDescent="0.3">
      <c r="A25" t="s">
        <v>2</v>
      </c>
      <c r="B25" t="s">
        <v>3</v>
      </c>
      <c r="C25" t="s">
        <v>84</v>
      </c>
      <c r="E25" t="s">
        <v>10</v>
      </c>
      <c r="F25" t="s">
        <v>5</v>
      </c>
      <c r="G25" t="s">
        <v>6</v>
      </c>
      <c r="H25">
        <v>0</v>
      </c>
      <c r="I25">
        <v>2022</v>
      </c>
      <c r="J25" s="2" t="s">
        <v>11</v>
      </c>
    </row>
    <row r="26" spans="1:10" x14ac:dyDescent="0.3">
      <c r="A26" t="s">
        <v>2</v>
      </c>
      <c r="B26" t="s">
        <v>3</v>
      </c>
      <c r="C26" t="s">
        <v>84</v>
      </c>
      <c r="E26" t="s">
        <v>12</v>
      </c>
      <c r="F26" t="s">
        <v>5</v>
      </c>
      <c r="G26" t="s">
        <v>6</v>
      </c>
      <c r="H26">
        <v>0</v>
      </c>
      <c r="I26">
        <v>2015</v>
      </c>
      <c r="J26" s="2" t="s">
        <v>11</v>
      </c>
    </row>
    <row r="27" spans="1:10" x14ac:dyDescent="0.3">
      <c r="A27" t="s">
        <v>2</v>
      </c>
      <c r="B27" t="s">
        <v>3</v>
      </c>
      <c r="C27" t="s">
        <v>84</v>
      </c>
      <c r="E27" t="s">
        <v>12</v>
      </c>
      <c r="F27" t="s">
        <v>5</v>
      </c>
      <c r="G27" t="s">
        <v>6</v>
      </c>
      <c r="H27">
        <v>0</v>
      </c>
      <c r="I27">
        <v>2016</v>
      </c>
      <c r="J27" s="2" t="s">
        <v>11</v>
      </c>
    </row>
    <row r="28" spans="1:10" x14ac:dyDescent="0.3">
      <c r="A28" t="s">
        <v>2</v>
      </c>
      <c r="B28" t="s">
        <v>3</v>
      </c>
      <c r="C28" t="s">
        <v>84</v>
      </c>
      <c r="E28" t="s">
        <v>12</v>
      </c>
      <c r="F28" t="s">
        <v>5</v>
      </c>
      <c r="G28" t="s">
        <v>6</v>
      </c>
      <c r="H28">
        <v>0</v>
      </c>
      <c r="I28">
        <v>2017</v>
      </c>
      <c r="J28" s="2" t="s">
        <v>11</v>
      </c>
    </row>
    <row r="29" spans="1:10" x14ac:dyDescent="0.3">
      <c r="A29" t="s">
        <v>2</v>
      </c>
      <c r="B29" t="s">
        <v>3</v>
      </c>
      <c r="C29" t="s">
        <v>84</v>
      </c>
      <c r="E29" t="s">
        <v>12</v>
      </c>
      <c r="F29" t="s">
        <v>5</v>
      </c>
      <c r="G29" t="s">
        <v>6</v>
      </c>
      <c r="H29">
        <v>0</v>
      </c>
      <c r="I29">
        <v>2018</v>
      </c>
      <c r="J29" s="2" t="s">
        <v>11</v>
      </c>
    </row>
    <row r="30" spans="1:10" x14ac:dyDescent="0.3">
      <c r="A30" t="s">
        <v>2</v>
      </c>
      <c r="B30" t="s">
        <v>3</v>
      </c>
      <c r="C30" t="s">
        <v>84</v>
      </c>
      <c r="E30" t="s">
        <v>12</v>
      </c>
      <c r="F30" t="s">
        <v>5</v>
      </c>
      <c r="G30" t="s">
        <v>6</v>
      </c>
      <c r="H30">
        <v>0</v>
      </c>
      <c r="I30">
        <v>2019</v>
      </c>
      <c r="J30" s="2" t="s">
        <v>11</v>
      </c>
    </row>
    <row r="31" spans="1:10" x14ac:dyDescent="0.3">
      <c r="A31" t="s">
        <v>2</v>
      </c>
      <c r="B31" t="s">
        <v>3</v>
      </c>
      <c r="C31" t="s">
        <v>84</v>
      </c>
      <c r="E31" t="s">
        <v>12</v>
      </c>
      <c r="F31" t="s">
        <v>5</v>
      </c>
      <c r="G31" t="s">
        <v>6</v>
      </c>
      <c r="H31">
        <v>0</v>
      </c>
      <c r="I31">
        <v>2020</v>
      </c>
      <c r="J31" s="2" t="s">
        <v>11</v>
      </c>
    </row>
    <row r="32" spans="1:10" x14ac:dyDescent="0.3">
      <c r="A32" t="s">
        <v>2</v>
      </c>
      <c r="B32" t="s">
        <v>3</v>
      </c>
      <c r="C32" t="s">
        <v>84</v>
      </c>
      <c r="E32" t="s">
        <v>12</v>
      </c>
      <c r="F32" t="s">
        <v>5</v>
      </c>
      <c r="G32" t="s">
        <v>6</v>
      </c>
      <c r="H32">
        <v>0</v>
      </c>
      <c r="I32">
        <v>2021</v>
      </c>
      <c r="J32" s="2" t="s">
        <v>11</v>
      </c>
    </row>
    <row r="33" spans="1:11" x14ac:dyDescent="0.3">
      <c r="A33" t="s">
        <v>2</v>
      </c>
      <c r="B33" t="s">
        <v>3</v>
      </c>
      <c r="C33" t="s">
        <v>84</v>
      </c>
      <c r="E33" t="s">
        <v>12</v>
      </c>
      <c r="F33" t="s">
        <v>5</v>
      </c>
      <c r="G33" t="s">
        <v>6</v>
      </c>
      <c r="H33">
        <v>0</v>
      </c>
      <c r="I33">
        <v>2022</v>
      </c>
      <c r="J33" s="2" t="s">
        <v>11</v>
      </c>
    </row>
    <row r="34" spans="1:11" x14ac:dyDescent="0.3">
      <c r="A34" t="s">
        <v>2</v>
      </c>
      <c r="B34" t="s">
        <v>3</v>
      </c>
      <c r="C34" t="s">
        <v>85</v>
      </c>
      <c r="D34" s="5" t="s">
        <v>54</v>
      </c>
      <c r="E34" t="s">
        <v>13</v>
      </c>
      <c r="F34" t="s">
        <v>5</v>
      </c>
      <c r="G34" t="s">
        <v>6</v>
      </c>
      <c r="H34">
        <v>0</v>
      </c>
      <c r="I34">
        <v>2015</v>
      </c>
      <c r="K34" s="2" t="s">
        <v>14</v>
      </c>
    </row>
    <row r="35" spans="1:11" x14ac:dyDescent="0.3">
      <c r="A35" t="s">
        <v>2</v>
      </c>
      <c r="B35" t="s">
        <v>3</v>
      </c>
      <c r="C35" t="s">
        <v>85</v>
      </c>
      <c r="D35" s="5" t="s">
        <v>54</v>
      </c>
      <c r="E35" t="s">
        <v>13</v>
      </c>
      <c r="F35" t="s">
        <v>5</v>
      </c>
      <c r="G35" t="s">
        <v>6</v>
      </c>
      <c r="H35">
        <v>0</v>
      </c>
      <c r="I35">
        <v>2016</v>
      </c>
      <c r="K35" s="2" t="s">
        <v>14</v>
      </c>
    </row>
    <row r="36" spans="1:11" x14ac:dyDescent="0.3">
      <c r="A36" t="s">
        <v>2</v>
      </c>
      <c r="B36" t="s">
        <v>3</v>
      </c>
      <c r="C36" t="s">
        <v>85</v>
      </c>
      <c r="D36" s="5" t="s">
        <v>54</v>
      </c>
      <c r="E36" t="s">
        <v>13</v>
      </c>
      <c r="F36" t="s">
        <v>5</v>
      </c>
      <c r="G36" t="s">
        <v>6</v>
      </c>
      <c r="H36">
        <v>0</v>
      </c>
      <c r="I36">
        <v>2017</v>
      </c>
      <c r="K36" s="2" t="s">
        <v>14</v>
      </c>
    </row>
    <row r="37" spans="1:11" x14ac:dyDescent="0.3">
      <c r="A37" t="s">
        <v>2</v>
      </c>
      <c r="B37" t="s">
        <v>3</v>
      </c>
      <c r="C37" t="s">
        <v>85</v>
      </c>
      <c r="D37" s="5" t="s">
        <v>54</v>
      </c>
      <c r="E37" t="s">
        <v>13</v>
      </c>
      <c r="F37" t="s">
        <v>5</v>
      </c>
      <c r="G37" t="s">
        <v>6</v>
      </c>
      <c r="H37">
        <v>0</v>
      </c>
      <c r="I37">
        <v>2018</v>
      </c>
      <c r="K37" s="2" t="s">
        <v>14</v>
      </c>
    </row>
    <row r="38" spans="1:11" x14ac:dyDescent="0.3">
      <c r="A38" t="s">
        <v>2</v>
      </c>
      <c r="B38" t="s">
        <v>3</v>
      </c>
      <c r="C38" t="s">
        <v>85</v>
      </c>
      <c r="D38" s="5" t="s">
        <v>54</v>
      </c>
      <c r="E38" t="s">
        <v>13</v>
      </c>
      <c r="F38" t="s">
        <v>5</v>
      </c>
      <c r="G38" t="s">
        <v>6</v>
      </c>
      <c r="H38">
        <v>0</v>
      </c>
      <c r="I38">
        <v>2019</v>
      </c>
      <c r="K38" s="2" t="s">
        <v>14</v>
      </c>
    </row>
    <row r="39" spans="1:11" x14ac:dyDescent="0.3">
      <c r="A39" t="s">
        <v>2</v>
      </c>
      <c r="B39" t="s">
        <v>3</v>
      </c>
      <c r="C39" t="s">
        <v>85</v>
      </c>
      <c r="D39" s="5" t="s">
        <v>54</v>
      </c>
      <c r="E39" t="s">
        <v>13</v>
      </c>
      <c r="F39" t="s">
        <v>5</v>
      </c>
      <c r="G39" t="s">
        <v>6</v>
      </c>
      <c r="H39">
        <v>0</v>
      </c>
      <c r="I39">
        <v>2020</v>
      </c>
      <c r="K39" s="2" t="s">
        <v>14</v>
      </c>
    </row>
    <row r="40" spans="1:11" x14ac:dyDescent="0.3">
      <c r="A40" t="s">
        <v>2</v>
      </c>
      <c r="B40" t="s">
        <v>3</v>
      </c>
      <c r="C40" t="s">
        <v>85</v>
      </c>
      <c r="D40" s="5" t="s">
        <v>54</v>
      </c>
      <c r="E40" t="s">
        <v>13</v>
      </c>
      <c r="F40" t="s">
        <v>5</v>
      </c>
      <c r="G40" t="s">
        <v>6</v>
      </c>
      <c r="H40">
        <v>0</v>
      </c>
      <c r="I40">
        <v>2021</v>
      </c>
      <c r="K40" s="2" t="s">
        <v>14</v>
      </c>
    </row>
    <row r="41" spans="1:11" x14ac:dyDescent="0.3">
      <c r="A41" t="s">
        <v>2</v>
      </c>
      <c r="B41" t="s">
        <v>3</v>
      </c>
      <c r="C41" t="s">
        <v>85</v>
      </c>
      <c r="D41" s="5" t="s">
        <v>54</v>
      </c>
      <c r="E41" t="s">
        <v>13</v>
      </c>
      <c r="F41" t="s">
        <v>5</v>
      </c>
      <c r="G41" t="s">
        <v>6</v>
      </c>
      <c r="H41">
        <v>0</v>
      </c>
      <c r="I41">
        <v>2022</v>
      </c>
      <c r="K41" s="2" t="s">
        <v>14</v>
      </c>
    </row>
    <row r="42" spans="1:11" x14ac:dyDescent="0.3">
      <c r="A42" t="s">
        <v>2</v>
      </c>
      <c r="B42" t="s">
        <v>3</v>
      </c>
      <c r="C42" t="s">
        <v>85</v>
      </c>
      <c r="D42" s="5" t="s">
        <v>55</v>
      </c>
      <c r="E42" t="s">
        <v>15</v>
      </c>
      <c r="F42" t="s">
        <v>5</v>
      </c>
      <c r="G42" t="s">
        <v>6</v>
      </c>
      <c r="H42">
        <v>1475</v>
      </c>
      <c r="I42">
        <v>2015</v>
      </c>
      <c r="J42" t="s">
        <v>16</v>
      </c>
    </row>
    <row r="43" spans="1:11" x14ac:dyDescent="0.3">
      <c r="A43" t="s">
        <v>2</v>
      </c>
      <c r="B43" t="s">
        <v>3</v>
      </c>
      <c r="C43" t="s">
        <v>85</v>
      </c>
      <c r="D43" s="5" t="s">
        <v>55</v>
      </c>
      <c r="E43" t="s">
        <v>15</v>
      </c>
      <c r="F43" t="s">
        <v>5</v>
      </c>
      <c r="G43" t="s">
        <v>6</v>
      </c>
      <c r="H43">
        <v>1500</v>
      </c>
      <c r="I43">
        <v>2016</v>
      </c>
      <c r="J43" t="s">
        <v>16</v>
      </c>
    </row>
    <row r="44" spans="1:11" x14ac:dyDescent="0.3">
      <c r="A44" t="s">
        <v>2</v>
      </c>
      <c r="B44" t="s">
        <v>3</v>
      </c>
      <c r="C44" t="s">
        <v>85</v>
      </c>
      <c r="D44" s="5" t="s">
        <v>55</v>
      </c>
      <c r="E44" t="s">
        <v>15</v>
      </c>
      <c r="F44" t="s">
        <v>5</v>
      </c>
      <c r="G44" t="s">
        <v>6</v>
      </c>
      <c r="H44">
        <v>1450</v>
      </c>
      <c r="I44">
        <v>2017</v>
      </c>
      <c r="J44" t="s">
        <v>16</v>
      </c>
    </row>
    <row r="45" spans="1:11" x14ac:dyDescent="0.3">
      <c r="A45" t="s">
        <v>2</v>
      </c>
      <c r="B45" t="s">
        <v>3</v>
      </c>
      <c r="C45" t="s">
        <v>85</v>
      </c>
      <c r="D45" s="5" t="s">
        <v>55</v>
      </c>
      <c r="E45" t="s">
        <v>15</v>
      </c>
      <c r="F45" t="s">
        <v>5</v>
      </c>
      <c r="G45" t="s">
        <v>6</v>
      </c>
      <c r="H45">
        <v>1500</v>
      </c>
      <c r="I45">
        <v>2018</v>
      </c>
      <c r="J45" t="s">
        <v>16</v>
      </c>
    </row>
    <row r="46" spans="1:11" x14ac:dyDescent="0.3">
      <c r="A46" t="s">
        <v>2</v>
      </c>
      <c r="B46" t="s">
        <v>3</v>
      </c>
      <c r="C46" t="s">
        <v>85</v>
      </c>
      <c r="D46" s="5" t="s">
        <v>55</v>
      </c>
      <c r="E46" t="s">
        <v>15</v>
      </c>
      <c r="F46" t="s">
        <v>5</v>
      </c>
      <c r="G46" t="s">
        <v>6</v>
      </c>
      <c r="H46">
        <v>1930</v>
      </c>
      <c r="I46">
        <v>2019</v>
      </c>
      <c r="J46" t="s">
        <v>17</v>
      </c>
    </row>
    <row r="47" spans="1:11" x14ac:dyDescent="0.3">
      <c r="A47" t="s">
        <v>2</v>
      </c>
      <c r="B47" t="s">
        <v>3</v>
      </c>
      <c r="C47" t="s">
        <v>85</v>
      </c>
      <c r="D47" s="5" t="s">
        <v>55</v>
      </c>
      <c r="E47" t="s">
        <v>15</v>
      </c>
      <c r="F47" t="s">
        <v>5</v>
      </c>
      <c r="G47" t="s">
        <v>6</v>
      </c>
      <c r="H47">
        <v>1706</v>
      </c>
      <c r="I47">
        <v>2020</v>
      </c>
      <c r="J47" t="s">
        <v>17</v>
      </c>
    </row>
    <row r="48" spans="1:11" x14ac:dyDescent="0.3">
      <c r="A48" t="s">
        <v>2</v>
      </c>
      <c r="B48" t="s">
        <v>3</v>
      </c>
      <c r="C48" t="s">
        <v>85</v>
      </c>
      <c r="D48" s="5" t="s">
        <v>55</v>
      </c>
      <c r="E48" t="s">
        <v>15</v>
      </c>
      <c r="F48" t="s">
        <v>5</v>
      </c>
      <c r="G48" t="s">
        <v>6</v>
      </c>
      <c r="H48">
        <v>2113</v>
      </c>
      <c r="I48">
        <v>2021</v>
      </c>
      <c r="J48" t="s">
        <v>17</v>
      </c>
    </row>
    <row r="49" spans="1:11" x14ac:dyDescent="0.3">
      <c r="A49" t="s">
        <v>2</v>
      </c>
      <c r="B49" t="s">
        <v>3</v>
      </c>
      <c r="C49" t="s">
        <v>85</v>
      </c>
      <c r="D49" s="5" t="s">
        <v>55</v>
      </c>
      <c r="E49" t="s">
        <v>15</v>
      </c>
      <c r="F49" t="s">
        <v>5</v>
      </c>
      <c r="G49" t="s">
        <v>6</v>
      </c>
      <c r="H49">
        <v>1798</v>
      </c>
      <c r="I49">
        <v>2022</v>
      </c>
      <c r="J49" t="s">
        <v>17</v>
      </c>
    </row>
    <row r="50" spans="1:11" x14ac:dyDescent="0.3">
      <c r="A50" t="s">
        <v>2</v>
      </c>
      <c r="B50" t="s">
        <v>3</v>
      </c>
      <c r="C50" t="s">
        <v>86</v>
      </c>
      <c r="D50" s="5" t="s">
        <v>75</v>
      </c>
      <c r="E50" t="s">
        <v>18</v>
      </c>
      <c r="F50" t="s">
        <v>5</v>
      </c>
      <c r="G50" t="s">
        <v>6</v>
      </c>
      <c r="H50">
        <v>0</v>
      </c>
      <c r="I50">
        <v>2018</v>
      </c>
      <c r="J50" t="s">
        <v>19</v>
      </c>
    </row>
    <row r="51" spans="1:11" x14ac:dyDescent="0.3">
      <c r="A51" t="s">
        <v>2</v>
      </c>
      <c r="B51" t="s">
        <v>3</v>
      </c>
      <c r="C51" t="s">
        <v>87</v>
      </c>
      <c r="D51" s="5" t="s">
        <v>44</v>
      </c>
      <c r="E51" t="s">
        <v>20</v>
      </c>
      <c r="F51" t="s">
        <v>5</v>
      </c>
      <c r="G51" t="s">
        <v>6</v>
      </c>
      <c r="H51">
        <f>(160765-51276)/1000</f>
        <v>109.489</v>
      </c>
      <c r="I51">
        <v>2023</v>
      </c>
      <c r="J51" t="s">
        <v>21</v>
      </c>
      <c r="K51" t="s">
        <v>22</v>
      </c>
    </row>
    <row r="52" spans="1:11" x14ac:dyDescent="0.3">
      <c r="A52" t="s">
        <v>2</v>
      </c>
      <c r="B52" t="s">
        <v>3</v>
      </c>
      <c r="C52" t="s">
        <v>87</v>
      </c>
      <c r="D52" s="5" t="s">
        <v>47</v>
      </c>
      <c r="E52" t="s">
        <v>23</v>
      </c>
      <c r="F52" t="s">
        <v>5</v>
      </c>
      <c r="G52" t="s">
        <v>6</v>
      </c>
      <c r="H52">
        <f>(36018-13467)/1000</f>
        <v>22.550999999999998</v>
      </c>
      <c r="I52">
        <v>2023</v>
      </c>
      <c r="J52" t="s">
        <v>21</v>
      </c>
      <c r="K52" t="s">
        <v>22</v>
      </c>
    </row>
    <row r="53" spans="1:11" x14ac:dyDescent="0.3">
      <c r="A53" t="s">
        <v>2</v>
      </c>
      <c r="B53" t="s">
        <v>3</v>
      </c>
      <c r="C53" t="s">
        <v>87</v>
      </c>
      <c r="D53" s="5" t="s">
        <v>77</v>
      </c>
      <c r="E53" t="s">
        <v>24</v>
      </c>
      <c r="F53" t="s">
        <v>5</v>
      </c>
      <c r="G53" t="s">
        <v>6</v>
      </c>
      <c r="H53">
        <f>(105418-11909)/1000</f>
        <v>93.509</v>
      </c>
      <c r="I53">
        <v>2023</v>
      </c>
      <c r="J53" t="s">
        <v>21</v>
      </c>
      <c r="K53" t="s">
        <v>22</v>
      </c>
    </row>
    <row r="54" spans="1:11" x14ac:dyDescent="0.3">
      <c r="A54" t="s">
        <v>2</v>
      </c>
      <c r="B54" t="s">
        <v>3</v>
      </c>
      <c r="C54" t="s">
        <v>86</v>
      </c>
      <c r="D54" s="5" t="s">
        <v>79</v>
      </c>
      <c r="E54" t="s">
        <v>25</v>
      </c>
      <c r="F54" t="s">
        <v>5</v>
      </c>
      <c r="G54" t="s">
        <v>6</v>
      </c>
      <c r="H54">
        <v>0</v>
      </c>
      <c r="I54">
        <v>2018</v>
      </c>
      <c r="J54" t="s">
        <v>26</v>
      </c>
      <c r="K54" t="s">
        <v>27</v>
      </c>
    </row>
    <row r="55" spans="1:11" x14ac:dyDescent="0.3">
      <c r="A55" t="s">
        <v>2</v>
      </c>
      <c r="B55" t="s">
        <v>3</v>
      </c>
      <c r="C55" t="s">
        <v>86</v>
      </c>
      <c r="E55" t="s">
        <v>28</v>
      </c>
      <c r="F55" t="s">
        <v>5</v>
      </c>
      <c r="G55" t="s">
        <v>6</v>
      </c>
      <c r="H55">
        <v>0</v>
      </c>
      <c r="I55">
        <v>2018</v>
      </c>
      <c r="J55" s="4" t="s">
        <v>29</v>
      </c>
      <c r="K55" t="s">
        <v>30</v>
      </c>
    </row>
    <row r="56" spans="1:11" x14ac:dyDescent="0.3">
      <c r="A56" s="8" t="s">
        <v>2</v>
      </c>
      <c r="B56" s="8" t="s">
        <v>3</v>
      </c>
      <c r="C56" s="8" t="s">
        <v>86</v>
      </c>
      <c r="D56" s="9" t="s">
        <v>76</v>
      </c>
      <c r="E56" s="8" t="s">
        <v>39</v>
      </c>
      <c r="F56" s="8" t="s">
        <v>5</v>
      </c>
      <c r="G56" s="8" t="s">
        <v>6</v>
      </c>
      <c r="H56" s="8">
        <v>0</v>
      </c>
      <c r="I56" s="8">
        <v>2018</v>
      </c>
      <c r="J56" s="4"/>
    </row>
    <row r="57" spans="1:11" x14ac:dyDescent="0.3">
      <c r="A57" t="s">
        <v>2</v>
      </c>
      <c r="B57" t="s">
        <v>3</v>
      </c>
      <c r="C57" t="s">
        <v>88</v>
      </c>
      <c r="D57" s="7" t="s">
        <v>93</v>
      </c>
      <c r="E57" t="s">
        <v>31</v>
      </c>
      <c r="F57" t="s">
        <v>5</v>
      </c>
      <c r="G57" t="s">
        <v>6</v>
      </c>
      <c r="H57">
        <f>3376/1.56</f>
        <v>2164.102564102564</v>
      </c>
      <c r="I57">
        <v>2018</v>
      </c>
      <c r="J57" t="s">
        <v>32</v>
      </c>
      <c r="K57" t="s">
        <v>33</v>
      </c>
    </row>
    <row r="58" spans="1:11" x14ac:dyDescent="0.3">
      <c r="A58" t="s">
        <v>34</v>
      </c>
      <c r="B58" t="s">
        <v>35</v>
      </c>
      <c r="C58" t="s">
        <v>74</v>
      </c>
      <c r="D58" s="5" t="s">
        <v>74</v>
      </c>
      <c r="E58" s="3" t="s">
        <v>4</v>
      </c>
      <c r="F58" t="s">
        <v>5</v>
      </c>
      <c r="G58" t="s">
        <v>6</v>
      </c>
      <c r="H58">
        <f>1.7*1000</f>
        <v>1700</v>
      </c>
      <c r="I58">
        <v>2018</v>
      </c>
      <c r="J58" t="s">
        <v>36</v>
      </c>
    </row>
    <row r="59" spans="1:11" x14ac:dyDescent="0.3">
      <c r="A59" t="s">
        <v>34</v>
      </c>
      <c r="B59" t="s">
        <v>35</v>
      </c>
      <c r="C59" t="s">
        <v>86</v>
      </c>
      <c r="D59" s="5" t="s">
        <v>75</v>
      </c>
      <c r="E59" s="3" t="s">
        <v>18</v>
      </c>
      <c r="F59" t="s">
        <v>5</v>
      </c>
      <c r="G59" t="s">
        <v>6</v>
      </c>
      <c r="H59">
        <v>0</v>
      </c>
      <c r="I59">
        <v>2018</v>
      </c>
      <c r="J59" s="4" t="s">
        <v>37</v>
      </c>
      <c r="K59" t="s">
        <v>38</v>
      </c>
    </row>
    <row r="60" spans="1:11" x14ac:dyDescent="0.3">
      <c r="A60" t="s">
        <v>34</v>
      </c>
      <c r="B60" t="s">
        <v>35</v>
      </c>
      <c r="C60" t="s">
        <v>86</v>
      </c>
      <c r="D60" s="5" t="s">
        <v>76</v>
      </c>
      <c r="E60" s="3" t="s">
        <v>39</v>
      </c>
      <c r="F60" t="s">
        <v>5</v>
      </c>
      <c r="G60" t="s">
        <v>6</v>
      </c>
      <c r="H60">
        <v>0</v>
      </c>
      <c r="I60">
        <v>2018</v>
      </c>
      <c r="K60" t="s">
        <v>40</v>
      </c>
    </row>
    <row r="61" spans="1:11" x14ac:dyDescent="0.3">
      <c r="A61" t="s">
        <v>34</v>
      </c>
      <c r="B61" t="s">
        <v>35</v>
      </c>
      <c r="C61" t="s">
        <v>86</v>
      </c>
      <c r="D61" s="5" t="s">
        <v>79</v>
      </c>
      <c r="E61" s="3" t="s">
        <v>25</v>
      </c>
      <c r="F61" t="s">
        <v>5</v>
      </c>
      <c r="G61" t="s">
        <v>6</v>
      </c>
      <c r="H61">
        <v>650</v>
      </c>
      <c r="I61">
        <v>2018</v>
      </c>
      <c r="J61" s="4" t="s">
        <v>41</v>
      </c>
      <c r="K61" t="s">
        <v>42</v>
      </c>
    </row>
    <row r="62" spans="1:11" x14ac:dyDescent="0.3">
      <c r="A62" t="s">
        <v>34</v>
      </c>
      <c r="B62" t="s">
        <v>35</v>
      </c>
      <c r="C62" t="s">
        <v>84</v>
      </c>
      <c r="D62" s="5" t="s">
        <v>78</v>
      </c>
      <c r="E62" s="3" t="s">
        <v>8</v>
      </c>
      <c r="F62" t="s">
        <v>5</v>
      </c>
      <c r="G62" t="s">
        <v>6</v>
      </c>
      <c r="H62">
        <v>500</v>
      </c>
      <c r="I62">
        <v>2018</v>
      </c>
      <c r="J62" t="s">
        <v>9</v>
      </c>
    </row>
    <row r="63" spans="1:11" x14ac:dyDescent="0.3">
      <c r="A63" t="s">
        <v>34</v>
      </c>
      <c r="B63" t="s">
        <v>35</v>
      </c>
      <c r="C63" t="s">
        <v>84</v>
      </c>
      <c r="D63" s="6"/>
      <c r="E63" s="3" t="s">
        <v>10</v>
      </c>
      <c r="F63" t="s">
        <v>5</v>
      </c>
      <c r="G63" t="s">
        <v>6</v>
      </c>
      <c r="H63">
        <v>0</v>
      </c>
      <c r="I63">
        <v>2018</v>
      </c>
      <c r="J63" t="s">
        <v>43</v>
      </c>
    </row>
    <row r="64" spans="1:11" x14ac:dyDescent="0.3">
      <c r="A64" t="s">
        <v>34</v>
      </c>
      <c r="B64" t="s">
        <v>35</v>
      </c>
      <c r="C64" t="s">
        <v>84</v>
      </c>
      <c r="D64" s="6"/>
      <c r="E64" s="3" t="s">
        <v>12</v>
      </c>
      <c r="F64" t="s">
        <v>5</v>
      </c>
      <c r="G64" t="s">
        <v>6</v>
      </c>
      <c r="H64">
        <f>1.5*1000</f>
        <v>1500</v>
      </c>
      <c r="I64">
        <v>2018</v>
      </c>
      <c r="J64" t="s">
        <v>43</v>
      </c>
    </row>
    <row r="65" spans="1:11" x14ac:dyDescent="0.3">
      <c r="A65" t="s">
        <v>34</v>
      </c>
      <c r="B65" t="s">
        <v>35</v>
      </c>
      <c r="C65" t="s">
        <v>87</v>
      </c>
      <c r="D65" s="5" t="s">
        <v>44</v>
      </c>
      <c r="E65" s="3" t="s">
        <v>44</v>
      </c>
      <c r="F65" t="s">
        <v>5</v>
      </c>
      <c r="G65" t="s">
        <v>6</v>
      </c>
      <c r="H65">
        <v>0</v>
      </c>
      <c r="I65">
        <v>2018</v>
      </c>
      <c r="J65" s="4" t="s">
        <v>45</v>
      </c>
      <c r="K65" t="s">
        <v>46</v>
      </c>
    </row>
    <row r="66" spans="1:11" x14ac:dyDescent="0.3">
      <c r="A66" t="s">
        <v>34</v>
      </c>
      <c r="B66" t="s">
        <v>35</v>
      </c>
      <c r="C66" t="s">
        <v>87</v>
      </c>
      <c r="D66" s="5" t="s">
        <v>47</v>
      </c>
      <c r="E66" s="3" t="s">
        <v>47</v>
      </c>
      <c r="F66" t="s">
        <v>5</v>
      </c>
      <c r="G66" t="s">
        <v>6</v>
      </c>
      <c r="H66" s="10">
        <f>34/4</f>
        <v>8.5</v>
      </c>
      <c r="I66">
        <v>2018</v>
      </c>
      <c r="J66" s="4" t="s">
        <v>48</v>
      </c>
      <c r="K66" t="s">
        <v>49</v>
      </c>
    </row>
    <row r="67" spans="1:11" x14ac:dyDescent="0.3">
      <c r="A67" t="s">
        <v>34</v>
      </c>
      <c r="B67" t="s">
        <v>35</v>
      </c>
      <c r="C67" t="s">
        <v>87</v>
      </c>
      <c r="D67" s="5" t="s">
        <v>77</v>
      </c>
      <c r="E67" s="3" t="s">
        <v>50</v>
      </c>
      <c r="F67" t="s">
        <v>5</v>
      </c>
      <c r="G67" t="s">
        <v>6</v>
      </c>
      <c r="H67">
        <v>0</v>
      </c>
      <c r="I67">
        <v>2018</v>
      </c>
      <c r="K67" t="s">
        <v>51</v>
      </c>
    </row>
    <row r="68" spans="1:11" x14ac:dyDescent="0.3">
      <c r="A68" t="s">
        <v>34</v>
      </c>
      <c r="B68" t="s">
        <v>35</v>
      </c>
      <c r="C68" t="s">
        <v>88</v>
      </c>
      <c r="D68" s="7" t="s">
        <v>93</v>
      </c>
      <c r="E68" s="3" t="s">
        <v>31</v>
      </c>
      <c r="F68" t="s">
        <v>5</v>
      </c>
      <c r="G68" t="s">
        <v>6</v>
      </c>
      <c r="H68">
        <f>10064/1.56</f>
        <v>6451.2820512820508</v>
      </c>
      <c r="I68">
        <v>2018</v>
      </c>
      <c r="J68" t="s">
        <v>52</v>
      </c>
      <c r="K68" t="s">
        <v>53</v>
      </c>
    </row>
    <row r="69" spans="1:11" x14ac:dyDescent="0.3">
      <c r="A69" t="s">
        <v>34</v>
      </c>
      <c r="B69" t="s">
        <v>35</v>
      </c>
      <c r="C69" t="s">
        <v>85</v>
      </c>
      <c r="D69" s="5" t="s">
        <v>54</v>
      </c>
      <c r="E69" s="3" t="s">
        <v>54</v>
      </c>
      <c r="F69" t="s">
        <v>5</v>
      </c>
      <c r="G69" t="s">
        <v>6</v>
      </c>
      <c r="H69">
        <v>0</v>
      </c>
      <c r="I69">
        <v>2018</v>
      </c>
    </row>
    <row r="70" spans="1:11" x14ac:dyDescent="0.3">
      <c r="A70" t="s">
        <v>34</v>
      </c>
      <c r="B70" t="s">
        <v>35</v>
      </c>
      <c r="C70" t="s">
        <v>85</v>
      </c>
      <c r="D70" s="5" t="s">
        <v>55</v>
      </c>
      <c r="E70" s="3" t="s">
        <v>55</v>
      </c>
      <c r="F70" t="s">
        <v>5</v>
      </c>
      <c r="G70" t="s">
        <v>6</v>
      </c>
      <c r="H70">
        <v>575</v>
      </c>
      <c r="I70">
        <v>2018</v>
      </c>
      <c r="J70" t="s">
        <v>16</v>
      </c>
      <c r="K70" s="2" t="s">
        <v>56</v>
      </c>
    </row>
    <row r="71" spans="1:11" x14ac:dyDescent="0.3">
      <c r="A71" t="s">
        <v>57</v>
      </c>
      <c r="B71" t="s">
        <v>58</v>
      </c>
      <c r="C71" t="s">
        <v>74</v>
      </c>
      <c r="D71" s="5" t="s">
        <v>74</v>
      </c>
      <c r="E71" s="3" t="s">
        <v>4</v>
      </c>
      <c r="F71" t="s">
        <v>5</v>
      </c>
      <c r="G71" t="s">
        <v>6</v>
      </c>
      <c r="H71">
        <f>9.5*1000</f>
        <v>9500</v>
      </c>
      <c r="I71">
        <v>2018</v>
      </c>
      <c r="J71" t="s">
        <v>59</v>
      </c>
    </row>
    <row r="72" spans="1:11" x14ac:dyDescent="0.3">
      <c r="A72" t="s">
        <v>57</v>
      </c>
      <c r="B72" t="s">
        <v>58</v>
      </c>
      <c r="C72" t="s">
        <v>86</v>
      </c>
      <c r="D72" s="5" t="s">
        <v>75</v>
      </c>
      <c r="E72" s="3" t="s">
        <v>18</v>
      </c>
      <c r="F72" t="s">
        <v>5</v>
      </c>
      <c r="G72" t="s">
        <v>6</v>
      </c>
      <c r="H72">
        <f>(1.7*0.299)*1000</f>
        <v>508.29999999999995</v>
      </c>
      <c r="I72">
        <v>2018</v>
      </c>
      <c r="J72" s="4" t="s">
        <v>60</v>
      </c>
      <c r="K72" t="s">
        <v>61</v>
      </c>
    </row>
    <row r="73" spans="1:11" x14ac:dyDescent="0.3">
      <c r="A73" t="s">
        <v>57</v>
      </c>
      <c r="B73" t="s">
        <v>58</v>
      </c>
      <c r="C73" t="s">
        <v>86</v>
      </c>
      <c r="D73" s="5" t="s">
        <v>76</v>
      </c>
      <c r="E73" s="3" t="s">
        <v>39</v>
      </c>
      <c r="F73" t="s">
        <v>5</v>
      </c>
      <c r="G73" t="s">
        <v>6</v>
      </c>
      <c r="H73">
        <v>0</v>
      </c>
      <c r="I73">
        <v>2018</v>
      </c>
      <c r="K73" t="s">
        <v>62</v>
      </c>
    </row>
    <row r="74" spans="1:11" x14ac:dyDescent="0.3">
      <c r="A74" t="s">
        <v>57</v>
      </c>
      <c r="B74" t="s">
        <v>58</v>
      </c>
      <c r="C74" t="s">
        <v>86</v>
      </c>
      <c r="D74" s="5" t="s">
        <v>79</v>
      </c>
      <c r="E74" s="3" t="s">
        <v>25</v>
      </c>
      <c r="F74" t="s">
        <v>5</v>
      </c>
      <c r="G74" t="s">
        <v>6</v>
      </c>
      <c r="H74">
        <f>2.75*1000</f>
        <v>2750</v>
      </c>
      <c r="I74">
        <v>2018</v>
      </c>
      <c r="J74" t="s">
        <v>63</v>
      </c>
      <c r="K74" t="s">
        <v>64</v>
      </c>
    </row>
    <row r="75" spans="1:11" x14ac:dyDescent="0.3">
      <c r="A75" t="s">
        <v>57</v>
      </c>
      <c r="B75" t="s">
        <v>58</v>
      </c>
      <c r="C75" t="s">
        <v>84</v>
      </c>
      <c r="D75" s="5" t="s">
        <v>78</v>
      </c>
      <c r="E75" s="3" t="s">
        <v>8</v>
      </c>
      <c r="F75" t="s">
        <v>5</v>
      </c>
      <c r="G75" t="s">
        <v>6</v>
      </c>
      <c r="H75">
        <v>590</v>
      </c>
      <c r="I75">
        <v>2018</v>
      </c>
      <c r="J75" t="s">
        <v>9</v>
      </c>
    </row>
    <row r="76" spans="1:11" x14ac:dyDescent="0.3">
      <c r="A76" t="s">
        <v>57</v>
      </c>
      <c r="B76" t="s">
        <v>58</v>
      </c>
      <c r="C76" t="s">
        <v>84</v>
      </c>
      <c r="E76" s="3" t="s">
        <v>10</v>
      </c>
      <c r="F76" t="s">
        <v>5</v>
      </c>
      <c r="G76" t="s">
        <v>6</v>
      </c>
      <c r="H76">
        <v>353.09199999999998</v>
      </c>
      <c r="I76">
        <v>2018</v>
      </c>
      <c r="J76" t="s">
        <v>65</v>
      </c>
    </row>
    <row r="77" spans="1:11" x14ac:dyDescent="0.3">
      <c r="A77" t="s">
        <v>57</v>
      </c>
      <c r="B77" t="s">
        <v>58</v>
      </c>
      <c r="C77" t="s">
        <v>84</v>
      </c>
      <c r="D77" s="6"/>
      <c r="E77" s="3" t="s">
        <v>12</v>
      </c>
      <c r="F77" t="s">
        <v>5</v>
      </c>
      <c r="G77" t="s">
        <v>6</v>
      </c>
      <c r="H77">
        <v>300</v>
      </c>
      <c r="I77">
        <v>2018</v>
      </c>
      <c r="J77" t="s">
        <v>43</v>
      </c>
    </row>
    <row r="78" spans="1:11" x14ac:dyDescent="0.3">
      <c r="A78" t="s">
        <v>57</v>
      </c>
      <c r="B78" t="s">
        <v>58</v>
      </c>
      <c r="C78" t="s">
        <v>87</v>
      </c>
      <c r="D78" s="5" t="s">
        <v>44</v>
      </c>
      <c r="E78" s="3" t="s">
        <v>44</v>
      </c>
      <c r="F78" t="s">
        <v>5</v>
      </c>
      <c r="G78" t="s">
        <v>6</v>
      </c>
      <c r="H78">
        <v>2487</v>
      </c>
      <c r="I78">
        <v>2018</v>
      </c>
      <c r="J78" t="s">
        <v>66</v>
      </c>
    </row>
    <row r="79" spans="1:11" x14ac:dyDescent="0.3">
      <c r="A79" t="s">
        <v>57</v>
      </c>
      <c r="B79" t="s">
        <v>58</v>
      </c>
      <c r="C79" t="s">
        <v>87</v>
      </c>
      <c r="D79" s="5" t="s">
        <v>47</v>
      </c>
      <c r="E79" s="3" t="s">
        <v>47</v>
      </c>
      <c r="F79" t="s">
        <v>5</v>
      </c>
      <c r="G79" t="s">
        <v>6</v>
      </c>
      <c r="H79">
        <v>128</v>
      </c>
      <c r="I79">
        <v>2018</v>
      </c>
      <c r="J79" t="s">
        <v>67</v>
      </c>
    </row>
    <row r="80" spans="1:11" x14ac:dyDescent="0.3">
      <c r="A80" t="s">
        <v>57</v>
      </c>
      <c r="B80" t="s">
        <v>58</v>
      </c>
      <c r="C80" t="s">
        <v>87</v>
      </c>
      <c r="D80" s="5" t="s">
        <v>77</v>
      </c>
      <c r="E80" s="3" t="s">
        <v>50</v>
      </c>
      <c r="F80" t="s">
        <v>5</v>
      </c>
      <c r="G80" t="s">
        <v>6</v>
      </c>
      <c r="H80">
        <f>1.05*1000</f>
        <v>1050</v>
      </c>
      <c r="I80">
        <v>2018</v>
      </c>
      <c r="J80" t="s">
        <v>68</v>
      </c>
    </row>
    <row r="81" spans="1:10" x14ac:dyDescent="0.3">
      <c r="A81" t="s">
        <v>57</v>
      </c>
      <c r="B81" t="s">
        <v>58</v>
      </c>
      <c r="C81" t="s">
        <v>88</v>
      </c>
      <c r="D81" s="7" t="s">
        <v>93</v>
      </c>
      <c r="E81" s="3" t="s">
        <v>31</v>
      </c>
      <c r="F81" t="s">
        <v>5</v>
      </c>
      <c r="G81" t="s">
        <v>6</v>
      </c>
      <c r="H81">
        <f>16.2*1000</f>
        <v>16200</v>
      </c>
      <c r="I81">
        <v>2018</v>
      </c>
      <c r="J81" t="s">
        <v>69</v>
      </c>
    </row>
    <row r="82" spans="1:10" x14ac:dyDescent="0.3">
      <c r="A82" t="s">
        <v>57</v>
      </c>
      <c r="B82" t="s">
        <v>58</v>
      </c>
      <c r="C82" t="s">
        <v>85</v>
      </c>
      <c r="D82" s="5" t="s">
        <v>54</v>
      </c>
      <c r="E82" s="3" t="s">
        <v>54</v>
      </c>
      <c r="F82" t="s">
        <v>5</v>
      </c>
      <c r="G82" t="s">
        <v>6</v>
      </c>
      <c r="H82">
        <f>7*1000</f>
        <v>7000</v>
      </c>
      <c r="I82">
        <v>2018</v>
      </c>
      <c r="J82" t="s">
        <v>70</v>
      </c>
    </row>
    <row r="83" spans="1:10" x14ac:dyDescent="0.3">
      <c r="A83" t="s">
        <v>57</v>
      </c>
      <c r="B83" t="s">
        <v>58</v>
      </c>
      <c r="C83" t="s">
        <v>85</v>
      </c>
      <c r="D83" s="5" t="s">
        <v>55</v>
      </c>
      <c r="E83" s="3" t="s">
        <v>55</v>
      </c>
      <c r="F83" t="s">
        <v>5</v>
      </c>
      <c r="G83" t="s">
        <v>6</v>
      </c>
      <c r="H83">
        <f>1.6*1000</f>
        <v>1600</v>
      </c>
      <c r="I83">
        <v>2018</v>
      </c>
      <c r="J83" t="s">
        <v>71</v>
      </c>
    </row>
    <row r="91" spans="1:10" x14ac:dyDescent="0.3">
      <c r="J91" t="s">
        <v>72</v>
      </c>
    </row>
  </sheetData>
  <hyperlinks>
    <hyperlink ref="J10" r:id="rId1" display="https://zenodo.org/records/13771884" xr:uid="{2B3F8F82-FB37-4805-9674-017E699DC443}"/>
    <hyperlink ref="J11:J17" r:id="rId2" display="https://zenodo.org/records/13771884" xr:uid="{D789D393-32EC-490F-9C44-1D49837FE0AD}"/>
    <hyperlink ref="J62" r:id="rId3" display="https://zenodo.org/records/13771884" xr:uid="{BA74E212-9434-4A93-AA40-AA4144705C83}"/>
    <hyperlink ref="J59" r:id="rId4" xr:uid="{DCCDCBE4-E3D0-465A-A041-9F79C039D915}"/>
    <hyperlink ref="J61" r:id="rId5" xr:uid="{EEB0F6CD-75A5-4F99-8D46-454C837592D0}"/>
    <hyperlink ref="J65" r:id="rId6" xr:uid="{B55C5398-763F-4549-9934-35910273EA15}"/>
    <hyperlink ref="J66" r:id="rId7" xr:uid="{D9B9065E-C9AB-43E8-81DC-A5E563EA4E57}"/>
    <hyperlink ref="J75" r:id="rId8" display="https://zenodo.org/records/13771884" xr:uid="{235EA625-C736-4BA3-92D3-9849229AB288}"/>
    <hyperlink ref="J72" r:id="rId9" xr:uid="{D0E22947-A073-4912-88B9-86454E9A3D07}"/>
    <hyperlink ref="J55" r:id="rId10" xr:uid="{CCE0D660-B689-4CFD-A36A-53EA36723287}"/>
  </hyperlinks>
  <pageMargins left="0.7" right="0.7" top="0.75" bottom="0.75" header="0.3" footer="0.3"/>
  <pageSetup paperSize="9"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TOOpportunity xmlns="140ef148-925d-4328-9f08-4c558858642d" xsi:nil="true"/>
    <VITOTeam xmlns="140ef148-925d-4328-9f08-4c558858642d">
      <Value>Contractadministratie</Value>
    </VITOTeam>
    <VITODocumentType xmlns="140ef148-925d-4328-9f08-4c558858642d" xsi:nil="true"/>
    <VITOProject xmlns="140ef148-925d-4328-9f08-4c558858642d" xsi:nil="true"/>
    <VITOUnit xmlns="140ef148-925d-4328-9f08-4c558858642d" xsi:nil="true"/>
    <VITOContactCompany xmlns="140ef148-925d-4328-9f08-4c558858642d" xsi:nil="true"/>
    <lcf76f155ced4ddcb4097134ff3c332f xmlns="6c5eb39b-f36b-40ff-b18f-c0876d3e7216">
      <Terms xmlns="http://schemas.microsoft.com/office/infopath/2007/PartnerControls"/>
    </lcf76f155ced4ddcb4097134ff3c332f>
    <TaxCatchAll xmlns="140ef148-925d-4328-9f08-4c558858642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56C54434DC964B8FD3868A8B66F29D" ma:contentTypeVersion="12" ma:contentTypeDescription="Create a new document." ma:contentTypeScope="" ma:versionID="4cd58309bee83cc2fddaf7c13d6b5907">
  <xsd:schema xmlns:xsd="http://www.w3.org/2001/XMLSchema" xmlns:xs="http://www.w3.org/2001/XMLSchema" xmlns:p="http://schemas.microsoft.com/office/2006/metadata/properties" xmlns:ns2="140ef148-925d-4328-9f08-4c558858642d" xmlns:ns3="6c5eb39b-f36b-40ff-b18f-c0876d3e7216" targetNamespace="http://schemas.microsoft.com/office/2006/metadata/properties" ma:root="true" ma:fieldsID="ffcd0c1f2f7d4c34e5fd067233c8c98a" ns2:_="" ns3:_="">
    <xsd:import namespace="140ef148-925d-4328-9f08-4c558858642d"/>
    <xsd:import namespace="6c5eb39b-f36b-40ff-b18f-c0876d3e7216"/>
    <xsd:element name="properties">
      <xsd:complexType>
        <xsd:sequence>
          <xsd:element name="documentManagement">
            <xsd:complexType>
              <xsd:all>
                <xsd:element ref="ns2:VITODocumentType" minOccurs="0"/>
                <xsd:element ref="ns2:VITOTeam" minOccurs="0"/>
                <xsd:element ref="ns2:VITOOpportunity" minOccurs="0"/>
                <xsd:element ref="ns2:VITOProject" minOccurs="0"/>
                <xsd:element ref="ns2:VITOContactCompany" minOccurs="0"/>
                <xsd:element ref="ns2:VITOUnit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ef148-925d-4328-9f08-4c558858642d" elementFormDefault="qualified">
    <xsd:import namespace="http://schemas.microsoft.com/office/2006/documentManagement/types"/>
    <xsd:import namespace="http://schemas.microsoft.com/office/infopath/2007/PartnerControls"/>
    <xsd:element name="VITODocumentType" ma:index="8" nillable="true" ma:displayName="Document Type" ma:default="" ma:internalName="VITODocumentType">
      <xsd:simpleType>
        <xsd:union memberTypes="dms:Text">
          <xsd:simpleType>
            <xsd:restriction base="dms:Choice"/>
          </xsd:simpleType>
        </xsd:union>
      </xsd:simpleType>
    </xsd:element>
    <xsd:element name="VITOTeam" ma:index="9" nillable="true" ma:displayName="Team" ma:default="Contractadministratie" ma:internalName="VITOTeam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Opportunity" ma:index="10" nillable="true" ma:displayName="Opportunity" ma:default="" ma:internalName="VITOOpportunit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Project" ma:index="11" nillable="true" ma:displayName="Project" ma:default="" ma:internalName="VITOProjec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ContactCompany" ma:index="12" nillable="true" ma:displayName="Contact Company" ma:default="" ma:internalName="VITOContactCompan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Unit" ma:index="13" nillable="true" ma:displayName="Unit" ma:default="" ma:internalName="VITOUni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axCatchAll" ma:index="20" nillable="true" ma:displayName="Taxonomy Catch All Column" ma:hidden="true" ma:list="{83cb2164-f8ed-4819-b207-fa370db64790}" ma:internalName="TaxCatchAll" ma:showField="CatchAllData" ma:web="140ef148-925d-4328-9f08-4c55885864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eb39b-f36b-40ff-b18f-c0876d3e72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c20e29d-4d9b-411e-9260-307e9281c9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14FB36-EC2D-401D-A6EC-CDE3DC5652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EC446D-31D9-4495-8D2E-CCE4FDE20A1B}">
  <ds:schemaRefs>
    <ds:schemaRef ds:uri="http://schemas.microsoft.com/office/2006/metadata/properties"/>
    <ds:schemaRef ds:uri="http://schemas.microsoft.com/office/infopath/2007/PartnerControls"/>
    <ds:schemaRef ds:uri="140ef148-925d-4328-9f08-4c558858642d"/>
    <ds:schemaRef ds:uri="6c5eb39b-f36b-40ff-b18f-c0876d3e7216"/>
  </ds:schemaRefs>
</ds:datastoreItem>
</file>

<file path=customXml/itemProps3.xml><?xml version="1.0" encoding="utf-8"?>
<ds:datastoreItem xmlns:ds="http://schemas.openxmlformats.org/officeDocument/2006/customXml" ds:itemID="{CE36D835-F73B-4235-B216-4C08381BA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ef148-925d-4328-9f08-4c558858642d"/>
    <ds:schemaRef ds:uri="6c5eb39b-f36b-40ff-b18f-c0876d3e72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Moncada Escudero</dc:creator>
  <cp:keywords/>
  <dc:description/>
  <cp:lastModifiedBy>Hans Van de Put</cp:lastModifiedBy>
  <cp:revision/>
  <dcterms:created xsi:type="dcterms:W3CDTF">2024-11-22T13:43:11Z</dcterms:created>
  <dcterms:modified xsi:type="dcterms:W3CDTF">2024-12-09T15:54:44Z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0x0101008656C54434DC964B8FD3868A8B66F29D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